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Descarga de Nominas\Nueva carpeta\"/>
    </mc:Choice>
  </mc:AlternateContent>
  <bookViews>
    <workbookView xWindow="0" yWindow="0" windowWidth="20490" windowHeight="7650"/>
  </bookViews>
  <sheets>
    <sheet name="1ra Diciembre " sheetId="1" r:id="rId1"/>
  </sheets>
  <calcPr calcId="162913"/>
  <extLst>
    <ext uri="GoogleSheetsCustomDataVersion1">
      <go:sheetsCustomData xmlns:go="http://customooxmlschemas.google.com/" r:id="rId7" roundtripDataSignature="AMtx7mh4myI1JLRC95WCU1q3dZa5C1/+Kw=="/>
    </ext>
  </extLst>
</workbook>
</file>

<file path=xl/calcChain.xml><?xml version="1.0" encoding="utf-8"?>
<calcChain xmlns="http://schemas.openxmlformats.org/spreadsheetml/2006/main">
  <c r="F68" i="1" l="1"/>
  <c r="E68" i="1"/>
  <c r="E69" i="1" s="1"/>
  <c r="F69" i="1" s="1"/>
  <c r="M66" i="1"/>
  <c r="K66" i="1"/>
  <c r="I66" i="1"/>
  <c r="X62" i="1"/>
  <c r="T62" i="1"/>
  <c r="S62" i="1"/>
  <c r="R62" i="1"/>
  <c r="Q62" i="1"/>
  <c r="O62" i="1"/>
  <c r="N62" i="1"/>
  <c r="H62" i="1"/>
  <c r="G62" i="1"/>
  <c r="E62" i="1"/>
  <c r="Z61" i="1"/>
  <c r="Y61" i="1"/>
  <c r="AA61" i="1" s="1"/>
  <c r="U61" i="1"/>
  <c r="V61" i="1" s="1"/>
  <c r="W61" i="1" s="1"/>
  <c r="P61" i="1"/>
  <c r="Z60" i="1"/>
  <c r="Y60" i="1"/>
  <c r="AA60" i="1" s="1"/>
  <c r="V60" i="1"/>
  <c r="U60" i="1"/>
  <c r="P60" i="1"/>
  <c r="W60" i="1" s="1"/>
  <c r="Z59" i="1"/>
  <c r="Y59" i="1"/>
  <c r="W59" i="1"/>
  <c r="U59" i="1"/>
  <c r="V59" i="1" s="1"/>
  <c r="P59" i="1"/>
  <c r="Z58" i="1"/>
  <c r="Y58" i="1"/>
  <c r="AA58" i="1" s="1"/>
  <c r="V58" i="1"/>
  <c r="U58" i="1"/>
  <c r="P58" i="1"/>
  <c r="W58" i="1" s="1"/>
  <c r="Z57" i="1"/>
  <c r="Y57" i="1"/>
  <c r="AA57" i="1" s="1"/>
  <c r="U57" i="1"/>
  <c r="P57" i="1"/>
  <c r="Z56" i="1"/>
  <c r="Y56" i="1"/>
  <c r="Y62" i="1" s="1"/>
  <c r="V56" i="1"/>
  <c r="U56" i="1"/>
  <c r="P56" i="1"/>
  <c r="X53" i="1"/>
  <c r="T53" i="1"/>
  <c r="S53" i="1"/>
  <c r="R53" i="1"/>
  <c r="Q53" i="1"/>
  <c r="O53" i="1"/>
  <c r="N53" i="1"/>
  <c r="M53" i="1"/>
  <c r="L53" i="1"/>
  <c r="L66" i="1" s="1"/>
  <c r="K53" i="1"/>
  <c r="J53" i="1"/>
  <c r="J66" i="1" s="1"/>
  <c r="I53" i="1"/>
  <c r="H53" i="1"/>
  <c r="G53" i="1"/>
  <c r="E53" i="1"/>
  <c r="Z52" i="1"/>
  <c r="Y52" i="1"/>
  <c r="W52" i="1"/>
  <c r="U52" i="1"/>
  <c r="V52" i="1" s="1"/>
  <c r="P52" i="1"/>
  <c r="Z51" i="1"/>
  <c r="Y51" i="1"/>
  <c r="AA51" i="1" s="1"/>
  <c r="V51" i="1"/>
  <c r="U51" i="1"/>
  <c r="P51" i="1"/>
  <c r="W51" i="1" s="1"/>
  <c r="Z50" i="1"/>
  <c r="Y50" i="1"/>
  <c r="AA50" i="1" s="1"/>
  <c r="U50" i="1"/>
  <c r="V50" i="1" s="1"/>
  <c r="W50" i="1" s="1"/>
  <c r="P50" i="1"/>
  <c r="Z49" i="1"/>
  <c r="Y49" i="1"/>
  <c r="AA49" i="1" s="1"/>
  <c r="V49" i="1"/>
  <c r="U49" i="1"/>
  <c r="P49" i="1"/>
  <c r="W49" i="1" s="1"/>
  <c r="Z48" i="1"/>
  <c r="Y48" i="1"/>
  <c r="W48" i="1"/>
  <c r="U48" i="1"/>
  <c r="V48" i="1" s="1"/>
  <c r="P48" i="1"/>
  <c r="Z47" i="1"/>
  <c r="Y47" i="1"/>
  <c r="AA47" i="1" s="1"/>
  <c r="V47" i="1"/>
  <c r="U47" i="1"/>
  <c r="P47" i="1"/>
  <c r="W47" i="1" s="1"/>
  <c r="Z46" i="1"/>
  <c r="Y46" i="1"/>
  <c r="AA46" i="1" s="1"/>
  <c r="U46" i="1"/>
  <c r="V46" i="1" s="1"/>
  <c r="W46" i="1" s="1"/>
  <c r="P46" i="1"/>
  <c r="Z45" i="1"/>
  <c r="Y45" i="1"/>
  <c r="AA45" i="1" s="1"/>
  <c r="V45" i="1"/>
  <c r="U45" i="1"/>
  <c r="P45" i="1"/>
  <c r="W45" i="1" s="1"/>
  <c r="Z44" i="1"/>
  <c r="Y44" i="1"/>
  <c r="W44" i="1"/>
  <c r="U44" i="1"/>
  <c r="V44" i="1" s="1"/>
  <c r="P44" i="1"/>
  <c r="Z43" i="1"/>
  <c r="Y43" i="1"/>
  <c r="AA43" i="1" s="1"/>
  <c r="V43" i="1"/>
  <c r="U43" i="1"/>
  <c r="P43" i="1"/>
  <c r="W43" i="1" s="1"/>
  <c r="Z42" i="1"/>
  <c r="Y42" i="1"/>
  <c r="AA42" i="1" s="1"/>
  <c r="U42" i="1"/>
  <c r="V42" i="1" s="1"/>
  <c r="W42" i="1" s="1"/>
  <c r="P42" i="1"/>
  <c r="Z41" i="1"/>
  <c r="Y41" i="1"/>
  <c r="AA41" i="1" s="1"/>
  <c r="V41" i="1"/>
  <c r="U41" i="1"/>
  <c r="P41" i="1"/>
  <c r="W41" i="1" s="1"/>
  <c r="Z40" i="1"/>
  <c r="Y40" i="1"/>
  <c r="W40" i="1"/>
  <c r="U40" i="1"/>
  <c r="V40" i="1" s="1"/>
  <c r="P40" i="1"/>
  <c r="Z39" i="1"/>
  <c r="Y39" i="1"/>
  <c r="AA39" i="1" s="1"/>
  <c r="V39" i="1"/>
  <c r="U39" i="1"/>
  <c r="P39" i="1"/>
  <c r="W39" i="1" s="1"/>
  <c r="Z38" i="1"/>
  <c r="Y38" i="1"/>
  <c r="AA38" i="1" s="1"/>
  <c r="U38" i="1"/>
  <c r="V38" i="1" s="1"/>
  <c r="W38" i="1" s="1"/>
  <c r="P38" i="1"/>
  <c r="Z37" i="1"/>
  <c r="Y37" i="1"/>
  <c r="AA37" i="1" s="1"/>
  <c r="V37" i="1"/>
  <c r="U37" i="1"/>
  <c r="P37" i="1"/>
  <c r="W37" i="1" s="1"/>
  <c r="Z36" i="1"/>
  <c r="Z53" i="1" s="1"/>
  <c r="Y36" i="1"/>
  <c r="U36" i="1"/>
  <c r="P36" i="1"/>
  <c r="X32" i="1"/>
  <c r="T32" i="1"/>
  <c r="S32" i="1"/>
  <c r="R32" i="1"/>
  <c r="Q32" i="1"/>
  <c r="O32" i="1"/>
  <c r="N32" i="1"/>
  <c r="G32" i="1"/>
  <c r="E32" i="1"/>
  <c r="Z31" i="1"/>
  <c r="Y31" i="1"/>
  <c r="Y32" i="1" s="1"/>
  <c r="V31" i="1"/>
  <c r="U31" i="1"/>
  <c r="P31" i="1"/>
  <c r="W31" i="1" s="1"/>
  <c r="Z30" i="1"/>
  <c r="Y30" i="1"/>
  <c r="W30" i="1"/>
  <c r="U30" i="1"/>
  <c r="V30" i="1" s="1"/>
  <c r="P30" i="1"/>
  <c r="Z29" i="1"/>
  <c r="Y29" i="1"/>
  <c r="AA29" i="1" s="1"/>
  <c r="V29" i="1"/>
  <c r="U29" i="1"/>
  <c r="P29" i="1"/>
  <c r="W29" i="1" s="1"/>
  <c r="Z28" i="1"/>
  <c r="Y28" i="1"/>
  <c r="AA28" i="1" s="1"/>
  <c r="U28" i="1"/>
  <c r="P28" i="1"/>
  <c r="X25" i="1"/>
  <c r="T25" i="1"/>
  <c r="S25" i="1"/>
  <c r="R25" i="1"/>
  <c r="Q25" i="1"/>
  <c r="O25" i="1"/>
  <c r="N25" i="1"/>
  <c r="H25" i="1"/>
  <c r="G25" i="1"/>
  <c r="Z24" i="1"/>
  <c r="Y24" i="1"/>
  <c r="W24" i="1"/>
  <c r="U24" i="1"/>
  <c r="V24" i="1" s="1"/>
  <c r="P24" i="1"/>
  <c r="Z23" i="1"/>
  <c r="Y23" i="1"/>
  <c r="AA23" i="1" s="1"/>
  <c r="V23" i="1"/>
  <c r="U23" i="1"/>
  <c r="P23" i="1"/>
  <c r="W23" i="1" s="1"/>
  <c r="Z22" i="1"/>
  <c r="Y22" i="1"/>
  <c r="AA22" i="1" s="1"/>
  <c r="U22" i="1"/>
  <c r="V22" i="1" s="1"/>
  <c r="W22" i="1" s="1"/>
  <c r="P22" i="1"/>
  <c r="Z21" i="1"/>
  <c r="Y21" i="1"/>
  <c r="AA21" i="1" s="1"/>
  <c r="V21" i="1"/>
  <c r="U21" i="1"/>
  <c r="P21" i="1"/>
  <c r="W21" i="1" s="1"/>
  <c r="Z20" i="1"/>
  <c r="Y20" i="1"/>
  <c r="W20" i="1"/>
  <c r="U20" i="1"/>
  <c r="V20" i="1" s="1"/>
  <c r="P20" i="1"/>
  <c r="Z19" i="1"/>
  <c r="Y19" i="1"/>
  <c r="AA19" i="1" s="1"/>
  <c r="V19" i="1"/>
  <c r="U19" i="1"/>
  <c r="P19" i="1"/>
  <c r="W19" i="1" s="1"/>
  <c r="Z18" i="1"/>
  <c r="Y18" i="1"/>
  <c r="AA18" i="1" s="1"/>
  <c r="V18" i="1"/>
  <c r="U18" i="1"/>
  <c r="P18" i="1"/>
  <c r="W18" i="1" s="1"/>
  <c r="Z17" i="1"/>
  <c r="Y17" i="1"/>
  <c r="AA17" i="1" s="1"/>
  <c r="U17" i="1"/>
  <c r="V17" i="1" s="1"/>
  <c r="W17" i="1" s="1"/>
  <c r="P17" i="1"/>
  <c r="AA16" i="1"/>
  <c r="V16" i="1"/>
  <c r="E16" i="1"/>
  <c r="E25" i="1" s="1"/>
  <c r="Z15" i="1"/>
  <c r="Y15" i="1"/>
  <c r="AA15" i="1" s="1"/>
  <c r="U15" i="1"/>
  <c r="V15" i="1" s="1"/>
  <c r="W15" i="1" s="1"/>
  <c r="P15" i="1"/>
  <c r="Z13" i="1"/>
  <c r="Y13" i="1"/>
  <c r="AA13" i="1" s="1"/>
  <c r="V13" i="1"/>
  <c r="U13" i="1"/>
  <c r="P13" i="1"/>
  <c r="W13" i="1" s="1"/>
  <c r="Z12" i="1"/>
  <c r="Z25" i="1" s="1"/>
  <c r="Y12" i="1"/>
  <c r="Y25" i="1" s="1"/>
  <c r="U12" i="1"/>
  <c r="V12" i="1" s="1"/>
  <c r="P12" i="1"/>
  <c r="X9" i="1"/>
  <c r="X66" i="1" s="1"/>
  <c r="T9" i="1"/>
  <c r="T66" i="1" s="1"/>
  <c r="S9" i="1"/>
  <c r="S66" i="1" s="1"/>
  <c r="R9" i="1"/>
  <c r="R66" i="1" s="1"/>
  <c r="Q9" i="1"/>
  <c r="Q66" i="1" s="1"/>
  <c r="O9" i="1"/>
  <c r="O66" i="1" s="1"/>
  <c r="N9" i="1"/>
  <c r="N66" i="1" s="1"/>
  <c r="G9" i="1"/>
  <c r="G66" i="1" s="1"/>
  <c r="E9" i="1"/>
  <c r="Z8" i="1"/>
  <c r="Y8" i="1"/>
  <c r="Y9" i="1" s="1"/>
  <c r="V8" i="1"/>
  <c r="U8" i="1"/>
  <c r="P8" i="1"/>
  <c r="W8" i="1" s="1"/>
  <c r="Z7" i="1"/>
  <c r="Z9" i="1" s="1"/>
  <c r="Y7" i="1"/>
  <c r="AA7" i="1" s="1"/>
  <c r="U7" i="1"/>
  <c r="V7" i="1" s="1"/>
  <c r="P7" i="1"/>
  <c r="P9" i="1" s="1"/>
  <c r="V9" i="1" l="1"/>
  <c r="W7" i="1"/>
  <c r="W9" i="1" s="1"/>
  <c r="Y66" i="1"/>
  <c r="V25" i="1"/>
  <c r="W12" i="1"/>
  <c r="AA8" i="1"/>
  <c r="AA9" i="1" s="1"/>
  <c r="U9" i="1"/>
  <c r="U66" i="1" s="1"/>
  <c r="U25" i="1"/>
  <c r="V28" i="1"/>
  <c r="U32" i="1"/>
  <c r="AA31" i="1"/>
  <c r="E66" i="1"/>
  <c r="AA12" i="1"/>
  <c r="P16" i="1"/>
  <c r="W16" i="1" s="1"/>
  <c r="AA20" i="1"/>
  <c r="AA24" i="1"/>
  <c r="H66" i="1"/>
  <c r="AA56" i="1"/>
  <c r="V57" i="1"/>
  <c r="W57" i="1" s="1"/>
  <c r="U62" i="1"/>
  <c r="F70" i="1"/>
  <c r="P32" i="1"/>
  <c r="Z32" i="1"/>
  <c r="Z66" i="1" s="1"/>
  <c r="AA30" i="1"/>
  <c r="AA32" i="1" s="1"/>
  <c r="U53" i="1"/>
  <c r="V36" i="1"/>
  <c r="Y53" i="1"/>
  <c r="AA40" i="1"/>
  <c r="AA44" i="1"/>
  <c r="AA48" i="1"/>
  <c r="AA52" i="1"/>
  <c r="P53" i="1"/>
  <c r="P62" i="1"/>
  <c r="W56" i="1"/>
  <c r="W62" i="1" s="1"/>
  <c r="Z62" i="1"/>
  <c r="AA59" i="1"/>
  <c r="AA36" i="1"/>
  <c r="AA53" i="1" s="1"/>
  <c r="V53" i="1" l="1"/>
  <c r="W36" i="1"/>
  <c r="W53" i="1" s="1"/>
  <c r="P25" i="1"/>
  <c r="P66" i="1" s="1"/>
  <c r="V32" i="1"/>
  <c r="W28" i="1"/>
  <c r="W32" i="1" s="1"/>
  <c r="W25" i="1"/>
  <c r="W66" i="1" s="1"/>
  <c r="V62" i="1"/>
  <c r="AA62" i="1"/>
  <c r="AA66" i="1" s="1"/>
  <c r="AA25" i="1"/>
  <c r="V66" i="1"/>
</calcChain>
</file>

<file path=xl/sharedStrings.xml><?xml version="1.0" encoding="utf-8"?>
<sst xmlns="http://schemas.openxmlformats.org/spreadsheetml/2006/main" count="178" uniqueCount="152">
  <si>
    <t>1RA  DICIEMBRE   2021</t>
  </si>
  <si>
    <t>Código</t>
  </si>
  <si>
    <t>Empleado</t>
  </si>
  <si>
    <t>Nombramiento</t>
  </si>
  <si>
    <t>Sueldo</t>
  </si>
  <si>
    <t>DIAS LABORADOS</t>
  </si>
  <si>
    <t xml:space="preserve">PRESTAMO PENSIONES </t>
  </si>
  <si>
    <t xml:space="preserve">DEVOLUCION </t>
  </si>
  <si>
    <t>PRESTAMO MEDIANO PLAZO</t>
  </si>
  <si>
    <t>PRESTAMO HIPOTECARIO</t>
  </si>
  <si>
    <t>FONDO DE GARANTIA P H</t>
  </si>
  <si>
    <t>PRESTAMO LIQUIDES MEDIANO PLAZO</t>
  </si>
  <si>
    <t>FONDO DE GARANTIA MEDIANO PLAZO</t>
  </si>
  <si>
    <t xml:space="preserve">DESCUENTO FALTAS Y RETARDOS  </t>
  </si>
  <si>
    <t>DEVOLUCION RETROACTIVA DE APORTACION A PENSIONES</t>
  </si>
  <si>
    <t>*TOTAL* *PERCEPCIONES*</t>
  </si>
  <si>
    <t>Subsidio al empleo</t>
  </si>
  <si>
    <t xml:space="preserve">I.S.R. </t>
  </si>
  <si>
    <t>I.S.R. (sp)</t>
  </si>
  <si>
    <t xml:space="preserve">AJUSTE AL NETO </t>
  </si>
  <si>
    <t>Pensiones del Estado</t>
  </si>
  <si>
    <t>*TOTAL* *DEDUCCIONES*</t>
  </si>
  <si>
    <t>*NETO A PAGAR*</t>
  </si>
  <si>
    <t>IMSS PATRONAL</t>
  </si>
  <si>
    <t>CUOTAS A  PENSIONES  (IPEJAL 11.5% MAS 6.0% ADICIONAL)</t>
  </si>
  <si>
    <t>SEDAR PAT. PENSIONES DEL ESTADO</t>
  </si>
  <si>
    <t>*OBLIGACIONES PATRONALES*</t>
  </si>
  <si>
    <t>DEPARTAMENTO 1</t>
  </si>
  <si>
    <t>DIRECCION GENERAL</t>
  </si>
  <si>
    <t>DG01</t>
  </si>
  <si>
    <t>Méndez González Gabriela Elizabeth</t>
  </si>
  <si>
    <t>Directora General</t>
  </si>
  <si>
    <t>DG03</t>
  </si>
  <si>
    <t>Gallo Delgado Edith Gabriela</t>
  </si>
  <si>
    <t>Asistente de Dirección</t>
  </si>
  <si>
    <t>TOTAL DEPARTAMENTO</t>
  </si>
  <si>
    <t>DEPARTAMENTO 2</t>
  </si>
  <si>
    <t>JEFATURA ADMINISTRATIVA</t>
  </si>
  <si>
    <t>JA04</t>
  </si>
  <si>
    <t xml:space="preserve">Loera Gonzalez Gabriela Marisol </t>
  </si>
  <si>
    <t>Direccion Administrativa</t>
  </si>
  <si>
    <t>JA05</t>
  </si>
  <si>
    <t>Chavez Paz Pamela de Jesus</t>
  </si>
  <si>
    <t>Jefe de Operación</t>
  </si>
  <si>
    <t>V A C A N T E</t>
  </si>
  <si>
    <t>Abogado</t>
  </si>
  <si>
    <t>JA06</t>
  </si>
  <si>
    <t>Sanchez Garcia Jeronimo</t>
  </si>
  <si>
    <t>Jefatura de Vinculacion Administrativa</t>
  </si>
  <si>
    <t>JA08</t>
  </si>
  <si>
    <t>Martínez Ibarra José de Jesús</t>
  </si>
  <si>
    <t xml:space="preserve">Conserje </t>
  </si>
  <si>
    <t>JA09</t>
  </si>
  <si>
    <t xml:space="preserve">Nieves Servin Diego Alberto </t>
  </si>
  <si>
    <t>Auxiliar de Servicios Generales</t>
  </si>
  <si>
    <t>JA10</t>
  </si>
  <si>
    <t>Zúñiga Reynaga Yolanda</t>
  </si>
  <si>
    <t>Auxiliar General</t>
  </si>
  <si>
    <t>JA11</t>
  </si>
  <si>
    <t>Silva Díaz Angélica Araceli</t>
  </si>
  <si>
    <t xml:space="preserve">Intendente </t>
  </si>
  <si>
    <t>JA40</t>
  </si>
  <si>
    <t xml:space="preserve">Perez Gonzalez Maria Laura </t>
  </si>
  <si>
    <t>JA42</t>
  </si>
  <si>
    <t>Rodriguez Ramirez Xochitl</t>
  </si>
  <si>
    <t xml:space="preserve">Recepcionista </t>
  </si>
  <si>
    <t>JA43</t>
  </si>
  <si>
    <t>Leon Hernandez Irene Guadalupe</t>
  </si>
  <si>
    <t>Auxiliar Administrativo</t>
  </si>
  <si>
    <t>JA44</t>
  </si>
  <si>
    <t>Lopez Aranda Lisette Amparo</t>
  </si>
  <si>
    <t>JA45</t>
  </si>
  <si>
    <t>Flores Pozos Julio Cesar</t>
  </si>
  <si>
    <t>Coordinacion Financiera y Contable</t>
  </si>
  <si>
    <t>DEPARTAMENTO 4</t>
  </si>
  <si>
    <t>AREA MEDICA Y FISICA</t>
  </si>
  <si>
    <t>AM13</t>
  </si>
  <si>
    <t>Alatorre Rea Walter</t>
  </si>
  <si>
    <t>Medico</t>
  </si>
  <si>
    <t>AF12</t>
  </si>
  <si>
    <t>Rivas Tejeda Carlos Alberto</t>
  </si>
  <si>
    <t>Terapeuta Fisico</t>
  </si>
  <si>
    <t>AF14</t>
  </si>
  <si>
    <t>Arriaga Gómez Mariana</t>
  </si>
  <si>
    <t>Terapeuta (DM)</t>
  </si>
  <si>
    <t>AF15</t>
  </si>
  <si>
    <t>Olivares Morales Maria Ursula</t>
  </si>
  <si>
    <t>DEPARTAMENTO 5</t>
  </si>
  <si>
    <t>AREA ESPECIALIDADES</t>
  </si>
  <si>
    <t>AE16</t>
  </si>
  <si>
    <t>Terapeuta  (DI)</t>
  </si>
  <si>
    <t>Cantera Ramirez Ana Elizabeth</t>
  </si>
  <si>
    <t>Terapeuta (DI)</t>
  </si>
  <si>
    <t>AE17</t>
  </si>
  <si>
    <t>Chavez Martinez Elba Roxana</t>
  </si>
  <si>
    <t>AE42</t>
  </si>
  <si>
    <t>Rivas Guzman Ana Karen</t>
  </si>
  <si>
    <t xml:space="preserve">Coordinador Especialidades </t>
  </si>
  <si>
    <t>AT27</t>
  </si>
  <si>
    <t>Alvaro Oropeza Anabel</t>
  </si>
  <si>
    <t>Terapeuta  (DM)</t>
  </si>
  <si>
    <t>AE20</t>
  </si>
  <si>
    <t>Plascencia González Paola Viridiana</t>
  </si>
  <si>
    <t>Psicólogo</t>
  </si>
  <si>
    <t>AE21</t>
  </si>
  <si>
    <t>AE22</t>
  </si>
  <si>
    <t>AE23</t>
  </si>
  <si>
    <t>Flores Orozco Carolina</t>
  </si>
  <si>
    <t>Terapeuta (A y L)</t>
  </si>
  <si>
    <t>AE24</t>
  </si>
  <si>
    <t>Ortiz Anguiano Nélida Guadalupe</t>
  </si>
  <si>
    <t>AE25</t>
  </si>
  <si>
    <t>Trabajador Social</t>
  </si>
  <si>
    <t>AE26</t>
  </si>
  <si>
    <t>Navarro Sarabia Diana Cristina</t>
  </si>
  <si>
    <t>AE30</t>
  </si>
  <si>
    <t>González Angulo Karla Angélica</t>
  </si>
  <si>
    <t xml:space="preserve">Terapeuta </t>
  </si>
  <si>
    <t>AE31</t>
  </si>
  <si>
    <t>Villegas Ramirez Iyari</t>
  </si>
  <si>
    <t>AE32</t>
  </si>
  <si>
    <t>Montero Jauregui Maribel</t>
  </si>
  <si>
    <t>AE36</t>
  </si>
  <si>
    <t>Gutierrez Rodriguez Pamela Areli</t>
  </si>
  <si>
    <t>AE37</t>
  </si>
  <si>
    <t>AE38</t>
  </si>
  <si>
    <t xml:space="preserve">Tabares Renteria Jovanny Gabriel </t>
  </si>
  <si>
    <t>Monitor</t>
  </si>
  <si>
    <t>DEPARTAMENTO 6</t>
  </si>
  <si>
    <t>AREA TALLERES</t>
  </si>
  <si>
    <t>AE41</t>
  </si>
  <si>
    <t>De Anda Vargas Jessica Elizabeth</t>
  </si>
  <si>
    <t>Coordinadora Talleres</t>
  </si>
  <si>
    <t>AT28</t>
  </si>
  <si>
    <t>Ruiz Castorena Adriana Margarita</t>
  </si>
  <si>
    <t>AT36</t>
  </si>
  <si>
    <t>Rodriguez Mendez Elizabeth</t>
  </si>
  <si>
    <t xml:space="preserve">   </t>
  </si>
  <si>
    <t>AT33</t>
  </si>
  <si>
    <t xml:space="preserve">Reyes Nava Vanessa Gabriela </t>
  </si>
  <si>
    <t xml:space="preserve">Especialista en Terapia de Desarrollo de Habilidades </t>
  </si>
  <si>
    <t>AT34</t>
  </si>
  <si>
    <t>Bañuelos Estrada Cinthya Mayela</t>
  </si>
  <si>
    <t>AT35</t>
  </si>
  <si>
    <t>Ledezma Valdivia Martin</t>
  </si>
  <si>
    <t>TOTALES</t>
  </si>
  <si>
    <t>Base para aportacion a pensiones</t>
  </si>
  <si>
    <t>Base para aportacion a vivienda</t>
  </si>
  <si>
    <t>JERONIMO SANCHEZ GARCIA</t>
  </si>
  <si>
    <t xml:space="preserve">GABRIELA MARISOL LOERA GONZALEZ </t>
  </si>
  <si>
    <t>Contador</t>
  </si>
  <si>
    <t>Jefatura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</si>
</sst>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color theme="1"/>
      <name val="Calibri"/>
    </font>
    <font>
      <sz val="12"/>
      <color theme="1"/>
      <name val="Calibri"/>
    </font>
    <font>
      <b/>
      <sz val="14"/>
      <color theme="1"/>
      <name val="Calibri"/>
    </font>
    <font>
      <sz val="11"/>
      <name val="Calibri"/>
    </font>
    <font>
      <b/>
      <sz val="8"/>
      <color theme="1"/>
      <name val="Arial"/>
    </font>
    <font>
      <b/>
      <sz val="9"/>
      <color theme="1"/>
      <name val="Arial"/>
    </font>
    <font>
      <b/>
      <sz val="12"/>
      <color theme="1"/>
      <name val="Arial"/>
    </font>
    <font>
      <b/>
      <sz val="8"/>
      <color theme="1"/>
      <name val="Calibri"/>
    </font>
    <font>
      <b/>
      <sz val="16"/>
      <color theme="1"/>
      <name val="Calibri"/>
    </font>
    <font>
      <b/>
      <sz val="11"/>
      <color rgb="FFFF0000"/>
      <name val="Calibri"/>
    </font>
    <font>
      <b/>
      <sz val="12"/>
      <color theme="1"/>
      <name val="Calibri"/>
    </font>
    <font>
      <b/>
      <sz val="11"/>
      <color theme="1"/>
      <name val="Calibri"/>
    </font>
    <font>
      <sz val="14"/>
      <color theme="1"/>
      <name val="Calibri"/>
    </font>
    <font>
      <sz val="11"/>
      <color theme="1"/>
      <name val="Calibri"/>
    </font>
    <font>
      <sz val="9"/>
      <color theme="1"/>
      <name val="Calibri"/>
    </font>
  </fonts>
  <fills count="11">
    <fill>
      <patternFill patternType="none"/>
    </fill>
    <fill>
      <patternFill patternType="gray125"/>
    </fill>
    <fill>
      <patternFill patternType="solid">
        <fgColor rgb="FF00B050"/>
        <bgColor rgb="FF00B050"/>
      </patternFill>
    </fill>
    <fill>
      <patternFill patternType="solid">
        <fgColor rgb="FFCCC0D9"/>
        <bgColor rgb="FFCCC0D9"/>
      </patternFill>
    </fill>
    <fill>
      <patternFill patternType="solid">
        <fgColor rgb="FF95B3D7"/>
        <bgColor rgb="FF95B3D7"/>
      </patternFill>
    </fill>
    <fill>
      <patternFill patternType="solid">
        <fgColor rgb="FFC4E01A"/>
        <bgColor rgb="FFC4E01A"/>
      </patternFill>
    </fill>
    <fill>
      <patternFill patternType="solid">
        <fgColor rgb="FFFFFF00"/>
        <bgColor rgb="FFFFFF00"/>
      </patternFill>
    </fill>
    <fill>
      <patternFill patternType="solid">
        <fgColor rgb="FF00B0F0"/>
        <bgColor rgb="FF00B0F0"/>
      </patternFill>
    </fill>
    <fill>
      <patternFill patternType="solid">
        <fgColor rgb="FF92D050"/>
        <bgColor rgb="FF92D050"/>
      </patternFill>
    </fill>
    <fill>
      <patternFill patternType="solid">
        <fgColor theme="0"/>
        <bgColor theme="0"/>
      </patternFill>
    </fill>
    <fill>
      <patternFill patternType="solid">
        <fgColor rgb="FFFABF8F"/>
        <bgColor rgb="FFFABF8F"/>
      </patternFill>
    </fill>
  </fills>
  <borders count="18">
    <border>
      <left/>
      <right/>
      <top/>
      <bottom/>
      <diagonal/>
    </border>
    <border>
      <left/>
      <right/>
      <top/>
      <bottom style="thin">
        <color rgb="FF953734"/>
      </bottom>
      <diagonal/>
    </border>
    <border>
      <left style="thin">
        <color rgb="FFFF0000"/>
      </left>
      <right style="thin">
        <color rgb="FFFF0000"/>
      </right>
      <top style="thin">
        <color rgb="FF953734"/>
      </top>
      <bottom style="thin">
        <color rgb="FFFF0000"/>
      </bottom>
      <diagonal/>
    </border>
    <border>
      <left style="thin">
        <color rgb="FFFF0000"/>
      </left>
      <right style="thin">
        <color rgb="FF953734"/>
      </right>
      <top style="thin">
        <color rgb="FF953734"/>
      </top>
      <bottom/>
      <diagonal/>
    </border>
    <border>
      <left style="thin">
        <color rgb="FF953734"/>
      </left>
      <right style="thin">
        <color rgb="FF953734"/>
      </right>
      <top style="thin">
        <color rgb="FF953734"/>
      </top>
      <bottom/>
      <diagonal/>
    </border>
    <border>
      <left/>
      <right/>
      <top/>
      <bottom/>
      <diagonal/>
    </border>
    <border>
      <left style="thin">
        <color rgb="FF953734"/>
      </left>
      <right/>
      <top style="thin">
        <color rgb="FF953734"/>
      </top>
      <bottom style="thin">
        <color rgb="FF953734"/>
      </bottom>
      <diagonal/>
    </border>
    <border>
      <left style="thin">
        <color rgb="FFFF0000"/>
      </left>
      <right/>
      <top style="thin">
        <color rgb="FF0000FD"/>
      </top>
      <bottom/>
      <diagonal/>
    </border>
    <border>
      <left style="thin">
        <color rgb="FFFF0000"/>
      </left>
      <right style="thin">
        <color rgb="FF953734"/>
      </right>
      <top style="thin">
        <color rgb="FF953734"/>
      </top>
      <bottom style="thin">
        <color rgb="FF953734"/>
      </bottom>
      <diagonal/>
    </border>
    <border>
      <left style="thin">
        <color rgb="FFFF0000"/>
      </left>
      <right/>
      <top/>
      <bottom/>
      <diagonal/>
    </border>
    <border>
      <left style="thin">
        <color rgb="FF953734"/>
      </left>
      <right/>
      <top style="thin">
        <color rgb="FF953734"/>
      </top>
      <bottom/>
      <diagonal/>
    </border>
    <border>
      <left style="thin">
        <color rgb="FFFF0000"/>
      </left>
      <right style="thin">
        <color rgb="FFFF0000"/>
      </right>
      <top style="thin">
        <color rgb="FF0000FD"/>
      </top>
      <bottom style="thin">
        <color rgb="FFFF0000"/>
      </bottom>
      <diagonal/>
    </border>
    <border>
      <left/>
      <right/>
      <top style="thin">
        <color rgb="FF953734"/>
      </top>
      <bottom/>
      <diagonal/>
    </border>
    <border>
      <left style="thin">
        <color rgb="FF953734"/>
      </left>
      <right style="thin">
        <color rgb="FF953734"/>
      </right>
      <top style="thin">
        <color rgb="FF953734"/>
      </top>
      <bottom style="thin">
        <color rgb="FFFF0000"/>
      </bottom>
      <diagonal/>
    </border>
    <border>
      <left/>
      <right/>
      <top style="thin">
        <color rgb="FFFF0000"/>
      </top>
      <bottom/>
      <diagonal/>
    </border>
    <border>
      <left/>
      <right/>
      <top style="thin">
        <color rgb="FF953734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</borders>
  <cellStyleXfs count="1">
    <xf numFmtId="0" fontId="0" fillId="0" borderId="0"/>
  </cellStyleXfs>
  <cellXfs count="50">
    <xf numFmtId="0" fontId="0" fillId="0" borderId="0" xfId="0" applyFont="1" applyAlignment="1"/>
    <xf numFmtId="0" fontId="0" fillId="0" borderId="0" xfId="0" applyNumberFormat="1" applyFont="1"/>
    <xf numFmtId="0" fontId="1" fillId="0" borderId="0" xfId="0" applyNumberFormat="1" applyFont="1"/>
    <xf numFmtId="0" fontId="0" fillId="0" borderId="0" xfId="0" applyNumberFormat="1" applyFont="1" applyAlignment="1"/>
    <xf numFmtId="0" fontId="0" fillId="0" borderId="0" xfId="0" applyNumberFormat="1" applyFont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0" fontId="4" fillId="2" borderId="5" xfId="0" applyNumberFormat="1" applyFont="1" applyFill="1" applyBorder="1" applyAlignment="1">
      <alignment horizontal="center" vertical="center" wrapText="1"/>
    </xf>
    <xf numFmtId="0" fontId="4" fillId="2" borderId="6" xfId="0" applyNumberFormat="1" applyFont="1" applyFill="1" applyBorder="1" applyAlignment="1">
      <alignment horizontal="center" vertical="center" wrapText="1"/>
    </xf>
    <xf numFmtId="0" fontId="4" fillId="2" borderId="10" xfId="0" applyNumberFormat="1" applyFont="1" applyFill="1" applyBorder="1" applyAlignment="1">
      <alignment horizontal="center" vertical="center" wrapText="1"/>
    </xf>
    <xf numFmtId="0" fontId="6" fillId="2" borderId="13" xfId="0" applyNumberFormat="1" applyFont="1" applyFill="1" applyBorder="1" applyAlignment="1">
      <alignment horizontal="center" vertical="center" wrapText="1"/>
    </xf>
    <xf numFmtId="0" fontId="7" fillId="0" borderId="0" xfId="0" applyNumberFormat="1" applyFont="1"/>
    <xf numFmtId="0" fontId="7" fillId="0" borderId="14" xfId="0" applyNumberFormat="1" applyFont="1" applyBorder="1"/>
    <xf numFmtId="0" fontId="0" fillId="0" borderId="15" xfId="0" applyNumberFormat="1" applyFont="1" applyBorder="1"/>
    <xf numFmtId="0" fontId="8" fillId="7" borderId="5" xfId="0" applyNumberFormat="1" applyFont="1" applyFill="1" applyBorder="1"/>
    <xf numFmtId="0" fontId="7" fillId="0" borderId="0" xfId="0" applyNumberFormat="1" applyFont="1" applyAlignment="1">
      <alignment horizontal="left"/>
    </xf>
    <xf numFmtId="0" fontId="10" fillId="0" borderId="0" xfId="0" applyNumberFormat="1" applyFont="1"/>
    <xf numFmtId="0" fontId="11" fillId="0" borderId="0" xfId="0" applyNumberFormat="1" applyFont="1"/>
    <xf numFmtId="0" fontId="2" fillId="5" borderId="5" xfId="0" applyNumberFormat="1" applyFont="1" applyFill="1" applyBorder="1"/>
    <xf numFmtId="0" fontId="12" fillId="0" borderId="0" xfId="0" applyNumberFormat="1" applyFont="1"/>
    <xf numFmtId="0" fontId="13" fillId="0" borderId="0" xfId="0" applyNumberFormat="1" applyFont="1"/>
    <xf numFmtId="0" fontId="8" fillId="8" borderId="5" xfId="0" applyNumberFormat="1" applyFont="1" applyFill="1" applyBorder="1"/>
    <xf numFmtId="0" fontId="0" fillId="0" borderId="0" xfId="0" applyNumberFormat="1" applyFont="1" applyAlignment="1">
      <alignment wrapText="1"/>
    </xf>
    <xf numFmtId="0" fontId="2" fillId="0" borderId="0" xfId="0" applyNumberFormat="1" applyFont="1"/>
    <xf numFmtId="0" fontId="2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center"/>
    </xf>
    <xf numFmtId="0" fontId="4" fillId="2" borderId="7" xfId="0" applyNumberFormat="1" applyFont="1" applyFill="1" applyBorder="1" applyAlignment="1">
      <alignment horizontal="center" vertical="center" wrapText="1"/>
    </xf>
    <xf numFmtId="0" fontId="4" fillId="2" borderId="8" xfId="0" applyNumberFormat="1" applyFont="1" applyFill="1" applyBorder="1" applyAlignment="1">
      <alignment horizontal="center" vertical="center" wrapText="1"/>
    </xf>
    <xf numFmtId="0" fontId="4" fillId="2" borderId="9" xfId="0" applyNumberFormat="1" applyFont="1" applyFill="1" applyBorder="1" applyAlignment="1">
      <alignment horizontal="center" vertical="center" wrapText="1"/>
    </xf>
    <xf numFmtId="0" fontId="5" fillId="2" borderId="11" xfId="0" applyNumberFormat="1" applyFont="1" applyFill="1" applyBorder="1" applyAlignment="1">
      <alignment horizontal="center" vertical="center" wrapText="1"/>
    </xf>
    <xf numFmtId="0" fontId="4" fillId="2" borderId="12" xfId="0" applyNumberFormat="1" applyFont="1" applyFill="1" applyBorder="1" applyAlignment="1">
      <alignment horizontal="center" vertical="center" wrapText="1"/>
    </xf>
    <xf numFmtId="0" fontId="4" fillId="2" borderId="13" xfId="0" applyNumberFormat="1" applyFont="1" applyFill="1" applyBorder="1" applyAlignment="1">
      <alignment horizontal="center" vertical="center" wrapText="1"/>
    </xf>
    <xf numFmtId="0" fontId="0" fillId="0" borderId="14" xfId="0" applyNumberFormat="1" applyFont="1" applyBorder="1"/>
    <xf numFmtId="0" fontId="0" fillId="3" borderId="5" xfId="0" applyNumberFormat="1" applyFont="1" applyFill="1" applyBorder="1"/>
    <xf numFmtId="0" fontId="8" fillId="0" borderId="0" xfId="0" applyNumberFormat="1" applyFont="1"/>
    <xf numFmtId="0" fontId="0" fillId="4" borderId="5" xfId="0" applyNumberFormat="1" applyFont="1" applyFill="1" applyBorder="1"/>
    <xf numFmtId="0" fontId="9" fillId="0" borderId="0" xfId="0" applyNumberFormat="1" applyFont="1" applyAlignment="1">
      <alignment horizontal="center"/>
    </xf>
    <xf numFmtId="0" fontId="0" fillId="6" borderId="5" xfId="0" applyNumberFormat="1" applyFont="1" applyFill="1" applyBorder="1"/>
    <xf numFmtId="0" fontId="0" fillId="9" borderId="5" xfId="0" applyNumberFormat="1" applyFont="1" applyFill="1" applyBorder="1"/>
    <xf numFmtId="0" fontId="12" fillId="6" borderId="5" xfId="0" applyNumberFormat="1" applyFont="1" applyFill="1" applyBorder="1"/>
    <xf numFmtId="0" fontId="2" fillId="10" borderId="5" xfId="0" applyNumberFormat="1" applyFont="1" applyFill="1" applyBorder="1"/>
    <xf numFmtId="0" fontId="2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/>
    <xf numFmtId="0" fontId="0" fillId="0" borderId="16" xfId="0" applyNumberFormat="1" applyFont="1" applyBorder="1" applyAlignment="1">
      <alignment horizontal="center"/>
    </xf>
    <xf numFmtId="0" fontId="3" fillId="0" borderId="16" xfId="0" applyNumberFormat="1" applyFont="1" applyBorder="1"/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/>
    <xf numFmtId="0" fontId="14" fillId="0" borderId="17" xfId="0" applyNumberFormat="1" applyFont="1" applyBorder="1" applyAlignment="1">
      <alignment horizontal="center"/>
    </xf>
    <xf numFmtId="0" fontId="3" fillId="0" borderId="17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180975</xdr:colOff>
      <xdr:row>0</xdr:row>
      <xdr:rowOff>0</xdr:rowOff>
    </xdr:from>
    <xdr:ext cx="1190625" cy="723900"/>
    <xdr:pic>
      <xdr:nvPicPr>
        <xdr:cNvPr id="2" name="image1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0"/>
  <sheetViews>
    <sheetView tabSelected="1" zoomScale="51" zoomScaleNormal="51" workbookViewId="0">
      <selection activeCell="I13" sqref="I13"/>
    </sheetView>
  </sheetViews>
  <sheetFormatPr baseColWidth="10" defaultColWidth="14.42578125" defaultRowHeight="15" customHeight="1"/>
  <cols>
    <col min="1" max="1" width="10.7109375" style="3" customWidth="1"/>
    <col min="2" max="2" width="20.5703125" style="3" customWidth="1"/>
    <col min="3" max="3" width="41.5703125" style="3" customWidth="1"/>
    <col min="4" max="4" width="42.7109375" style="3" customWidth="1"/>
    <col min="5" max="27" width="10.7109375" style="3" customWidth="1"/>
    <col min="28" max="16384" width="14.42578125" style="3"/>
  </cols>
  <sheetData>
    <row r="1" spans="1:27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1"/>
      <c r="Y1" s="1"/>
      <c r="Z1" s="1"/>
      <c r="AA1" s="1"/>
    </row>
    <row r="2" spans="1:27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2"/>
      <c r="X2" s="1"/>
      <c r="Y2" s="1"/>
      <c r="Z2" s="1"/>
      <c r="AA2" s="1"/>
    </row>
    <row r="3" spans="1:27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2"/>
      <c r="X3" s="1"/>
      <c r="Y3" s="1"/>
      <c r="Z3" s="1"/>
      <c r="AA3" s="1"/>
    </row>
    <row r="4" spans="1:27" ht="18.75">
      <c r="A4" s="1"/>
      <c r="B4" s="42" t="s">
        <v>0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</row>
    <row r="5" spans="1:27" ht="78.75">
      <c r="A5" s="4"/>
      <c r="B5" s="5" t="s">
        <v>1</v>
      </c>
      <c r="C5" s="6" t="s">
        <v>2</v>
      </c>
      <c r="D5" s="7" t="s">
        <v>3</v>
      </c>
      <c r="E5" s="8" t="s">
        <v>4</v>
      </c>
      <c r="F5" s="9" t="s">
        <v>5</v>
      </c>
      <c r="G5" s="27" t="s">
        <v>6</v>
      </c>
      <c r="H5" s="28" t="s">
        <v>7</v>
      </c>
      <c r="I5" s="29" t="s">
        <v>8</v>
      </c>
      <c r="J5" s="27" t="s">
        <v>9</v>
      </c>
      <c r="K5" s="27" t="s">
        <v>10</v>
      </c>
      <c r="L5" s="8" t="s">
        <v>11</v>
      </c>
      <c r="M5" s="8" t="s">
        <v>12</v>
      </c>
      <c r="N5" s="10" t="s">
        <v>13</v>
      </c>
      <c r="O5" s="7" t="s">
        <v>14</v>
      </c>
      <c r="P5" s="7" t="s">
        <v>15</v>
      </c>
      <c r="Q5" s="9" t="s">
        <v>16</v>
      </c>
      <c r="R5" s="9" t="s">
        <v>17</v>
      </c>
      <c r="S5" s="9" t="s">
        <v>18</v>
      </c>
      <c r="T5" s="10" t="s">
        <v>19</v>
      </c>
      <c r="U5" s="30" t="s">
        <v>20</v>
      </c>
      <c r="V5" s="31" t="s">
        <v>21</v>
      </c>
      <c r="W5" s="11" t="s">
        <v>22</v>
      </c>
      <c r="X5" s="9" t="s">
        <v>23</v>
      </c>
      <c r="Y5" s="9" t="s">
        <v>24</v>
      </c>
      <c r="Z5" s="32" t="s">
        <v>25</v>
      </c>
      <c r="AA5" s="32" t="s">
        <v>26</v>
      </c>
    </row>
    <row r="6" spans="1:27" ht="15.75">
      <c r="A6" s="1"/>
      <c r="B6" s="12" t="s">
        <v>27</v>
      </c>
      <c r="C6" s="13" t="s">
        <v>28</v>
      </c>
      <c r="D6" s="13"/>
      <c r="E6" s="14"/>
      <c r="F6" s="1"/>
      <c r="G6" s="33"/>
      <c r="H6" s="1"/>
      <c r="I6" s="1"/>
      <c r="J6" s="1"/>
      <c r="K6" s="1"/>
      <c r="L6" s="1"/>
      <c r="M6" s="1"/>
      <c r="N6" s="14"/>
      <c r="O6" s="14"/>
      <c r="P6" s="14"/>
      <c r="Q6" s="1"/>
      <c r="R6" s="1"/>
      <c r="S6" s="1"/>
      <c r="T6" s="14"/>
      <c r="U6" s="1"/>
      <c r="V6" s="14"/>
      <c r="W6" s="2"/>
      <c r="X6" s="1"/>
      <c r="Y6" s="1"/>
      <c r="Z6" s="1"/>
      <c r="AA6" s="1"/>
    </row>
    <row r="7" spans="1:27" ht="21">
      <c r="A7" s="1"/>
      <c r="B7" s="1" t="s">
        <v>29</v>
      </c>
      <c r="C7" s="2" t="s">
        <v>30</v>
      </c>
      <c r="D7" s="1" t="s">
        <v>31</v>
      </c>
      <c r="E7" s="1">
        <v>24148.799999999999</v>
      </c>
      <c r="F7" s="26">
        <v>15</v>
      </c>
      <c r="G7" s="1"/>
      <c r="H7" s="1"/>
      <c r="I7" s="1"/>
      <c r="J7" s="1"/>
      <c r="K7" s="1"/>
      <c r="L7" s="1"/>
      <c r="M7" s="1"/>
      <c r="N7" s="1"/>
      <c r="O7" s="1"/>
      <c r="P7" s="1">
        <f t="shared" ref="P7:P8" si="0">E7+-N7</f>
        <v>24148.799999999999</v>
      </c>
      <c r="Q7" s="1">
        <v>0</v>
      </c>
      <c r="R7" s="1"/>
      <c r="S7" s="1">
        <v>4885.82</v>
      </c>
      <c r="T7" s="1">
        <v>7.0000000000000007E-2</v>
      </c>
      <c r="U7" s="34">
        <f t="shared" ref="U7:U8" si="1">ROUND(E7*0.115,2)</f>
        <v>2777.11</v>
      </c>
      <c r="V7" s="1">
        <f t="shared" ref="V7:V8" si="2">SUM(S7:U7)+G7</f>
        <v>7663</v>
      </c>
      <c r="W7" s="35">
        <f t="shared" ref="W7:W8" si="3">P7-V7</f>
        <v>16485.8</v>
      </c>
      <c r="X7" s="1">
        <v>902.24</v>
      </c>
      <c r="Y7" s="1">
        <f t="shared" ref="Y7:Y8" si="4">+E7*17.5%+E7*3%</f>
        <v>4950.5039999999999</v>
      </c>
      <c r="Z7" s="36">
        <f t="shared" ref="Z7:Z8" si="5">ROUND(+E7*2%,2)</f>
        <v>482.98</v>
      </c>
      <c r="AA7" s="1">
        <f t="shared" ref="AA7:AA8" si="6">SUM(X7:Z7)</f>
        <v>6335.7240000000002</v>
      </c>
    </row>
    <row r="8" spans="1:27" ht="21">
      <c r="A8" s="1"/>
      <c r="B8" s="1" t="s">
        <v>32</v>
      </c>
      <c r="C8" s="2" t="s">
        <v>33</v>
      </c>
      <c r="D8" s="1" t="s">
        <v>34</v>
      </c>
      <c r="E8" s="1">
        <v>6705.32</v>
      </c>
      <c r="F8" s="26">
        <v>15</v>
      </c>
      <c r="G8" s="1"/>
      <c r="H8" s="1"/>
      <c r="I8" s="1"/>
      <c r="J8" s="1"/>
      <c r="K8" s="1"/>
      <c r="L8" s="1"/>
      <c r="M8" s="1"/>
      <c r="N8" s="37"/>
      <c r="O8" s="1"/>
      <c r="P8" s="1">
        <f t="shared" si="0"/>
        <v>6705.32</v>
      </c>
      <c r="Q8" s="1">
        <v>0</v>
      </c>
      <c r="R8" s="1"/>
      <c r="S8" s="1">
        <v>721.12</v>
      </c>
      <c r="T8" s="1">
        <v>0.09</v>
      </c>
      <c r="U8" s="34">
        <f t="shared" si="1"/>
        <v>771.11</v>
      </c>
      <c r="V8" s="1">
        <f t="shared" si="2"/>
        <v>1492.3200000000002</v>
      </c>
      <c r="W8" s="35">
        <f t="shared" si="3"/>
        <v>5213</v>
      </c>
      <c r="X8" s="1">
        <v>410.06</v>
      </c>
      <c r="Y8" s="1">
        <f t="shared" si="4"/>
        <v>1374.5905999999998</v>
      </c>
      <c r="Z8" s="36">
        <f t="shared" si="5"/>
        <v>134.11000000000001</v>
      </c>
      <c r="AA8" s="1">
        <f t="shared" si="6"/>
        <v>1918.7605999999996</v>
      </c>
    </row>
    <row r="9" spans="1:27" ht="18.75">
      <c r="A9" s="1"/>
      <c r="B9" s="16" t="s">
        <v>35</v>
      </c>
      <c r="C9" s="17"/>
      <c r="D9" s="18"/>
      <c r="E9" s="19">
        <f>SUM(E7:E8)</f>
        <v>30854.12</v>
      </c>
      <c r="F9" s="19"/>
      <c r="G9" s="19">
        <f>+G8+G7</f>
        <v>0</v>
      </c>
      <c r="H9" s="19"/>
      <c r="I9" s="19"/>
      <c r="J9" s="19"/>
      <c r="K9" s="19"/>
      <c r="L9" s="19"/>
      <c r="M9" s="19"/>
      <c r="N9" s="19">
        <f t="shared" ref="N9:AA9" si="7">SUM(N7:N8)</f>
        <v>0</v>
      </c>
      <c r="O9" s="19">
        <f t="shared" si="7"/>
        <v>0</v>
      </c>
      <c r="P9" s="19">
        <f t="shared" si="7"/>
        <v>30854.12</v>
      </c>
      <c r="Q9" s="19">
        <f t="shared" si="7"/>
        <v>0</v>
      </c>
      <c r="R9" s="19">
        <f t="shared" si="7"/>
        <v>0</v>
      </c>
      <c r="S9" s="19">
        <f t="shared" si="7"/>
        <v>5606.94</v>
      </c>
      <c r="T9" s="19">
        <f t="shared" si="7"/>
        <v>0.16</v>
      </c>
      <c r="U9" s="19">
        <f t="shared" si="7"/>
        <v>3548.2200000000003</v>
      </c>
      <c r="V9" s="19">
        <f t="shared" si="7"/>
        <v>9155.32</v>
      </c>
      <c r="W9" s="19">
        <f t="shared" si="7"/>
        <v>21698.799999999999</v>
      </c>
      <c r="X9" s="19">
        <f t="shared" si="7"/>
        <v>1312.3</v>
      </c>
      <c r="Y9" s="19">
        <f t="shared" si="7"/>
        <v>6325.0945999999994</v>
      </c>
      <c r="Z9" s="19">
        <f t="shared" si="7"/>
        <v>617.09</v>
      </c>
      <c r="AA9" s="19">
        <f t="shared" si="7"/>
        <v>8254.4845999999998</v>
      </c>
    </row>
    <row r="10" spans="1:27" ht="18.75">
      <c r="A10" s="1"/>
      <c r="B10" s="1"/>
      <c r="C10" s="2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20"/>
      <c r="X10" s="1"/>
      <c r="Y10" s="1"/>
      <c r="Z10" s="1"/>
      <c r="AA10" s="1"/>
    </row>
    <row r="11" spans="1:27" ht="18.75">
      <c r="A11" s="1"/>
      <c r="B11" s="12" t="s">
        <v>36</v>
      </c>
      <c r="C11" s="17" t="s">
        <v>37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20"/>
      <c r="X11" s="1"/>
      <c r="Y11" s="1"/>
      <c r="Z11" s="1"/>
      <c r="AA11" s="1"/>
    </row>
    <row r="12" spans="1:27" ht="21">
      <c r="A12" s="1"/>
      <c r="B12" s="1" t="s">
        <v>38</v>
      </c>
      <c r="C12" s="2" t="s">
        <v>39</v>
      </c>
      <c r="D12" s="1" t="s">
        <v>40</v>
      </c>
      <c r="E12" s="1">
        <v>14250</v>
      </c>
      <c r="F12" s="26">
        <v>15</v>
      </c>
      <c r="G12" s="1"/>
      <c r="H12" s="1"/>
      <c r="I12" s="1"/>
      <c r="J12" s="1"/>
      <c r="K12" s="1"/>
      <c r="L12" s="1"/>
      <c r="M12" s="1"/>
      <c r="N12" s="1"/>
      <c r="O12" s="1"/>
      <c r="P12" s="1">
        <f t="shared" ref="P12:P13" si="8">E12+-N12</f>
        <v>14250</v>
      </c>
      <c r="Q12" s="1">
        <v>0</v>
      </c>
      <c r="R12" s="1"/>
      <c r="S12" s="1">
        <v>2352.86</v>
      </c>
      <c r="T12" s="1">
        <v>-0.01</v>
      </c>
      <c r="U12" s="34">
        <f t="shared" ref="U12:U13" si="9">ROUND(E12*0.115,2)</f>
        <v>1638.75</v>
      </c>
      <c r="V12" s="1">
        <f t="shared" ref="V12:V13" si="10">SUM(S12:U12)+G12</f>
        <v>3991.6</v>
      </c>
      <c r="W12" s="35">
        <f t="shared" ref="W12:W13" si="11">P12-V12</f>
        <v>10258.4</v>
      </c>
      <c r="X12" s="1">
        <v>622.94000000000005</v>
      </c>
      <c r="Y12" s="1">
        <f t="shared" ref="Y12:Y13" si="12">ROUND(+E12*17.5%,2)+ROUND(E12*3%,2)</f>
        <v>2921.25</v>
      </c>
      <c r="Z12" s="36">
        <f t="shared" ref="Z12:Z13" si="13">ROUND(+E12*2%,2)</f>
        <v>285</v>
      </c>
      <c r="AA12" s="1">
        <f t="shared" ref="AA12:AA13" si="14">SUM(X12:Z12)</f>
        <v>3829.19</v>
      </c>
    </row>
    <row r="13" spans="1:27" ht="21">
      <c r="A13" s="1"/>
      <c r="B13" s="1" t="s">
        <v>41</v>
      </c>
      <c r="C13" s="2" t="s">
        <v>42</v>
      </c>
      <c r="D13" s="1" t="s">
        <v>43</v>
      </c>
      <c r="E13" s="1">
        <v>12499.95</v>
      </c>
      <c r="F13" s="26">
        <v>15</v>
      </c>
      <c r="G13" s="1"/>
      <c r="H13" s="1"/>
      <c r="I13" s="1"/>
      <c r="J13" s="1"/>
      <c r="K13" s="1"/>
      <c r="L13" s="1"/>
      <c r="M13" s="1"/>
      <c r="N13" s="37"/>
      <c r="O13" s="1"/>
      <c r="P13" s="1">
        <f t="shared" si="8"/>
        <v>12499.95</v>
      </c>
      <c r="Q13" s="1">
        <v>0</v>
      </c>
      <c r="R13" s="1"/>
      <c r="S13" s="1">
        <v>1958.89</v>
      </c>
      <c r="T13" s="1">
        <v>-0.03</v>
      </c>
      <c r="U13" s="34">
        <f t="shared" si="9"/>
        <v>1437.49</v>
      </c>
      <c r="V13" s="1">
        <f t="shared" si="10"/>
        <v>3396.3500000000004</v>
      </c>
      <c r="W13" s="35">
        <f t="shared" si="11"/>
        <v>9103.6</v>
      </c>
      <c r="X13" s="1">
        <v>573.55999999999995</v>
      </c>
      <c r="Y13" s="1">
        <f t="shared" si="12"/>
        <v>2562.4899999999998</v>
      </c>
      <c r="Z13" s="36">
        <f t="shared" si="13"/>
        <v>250</v>
      </c>
      <c r="AA13" s="1">
        <f t="shared" si="14"/>
        <v>3386.0499999999997</v>
      </c>
    </row>
    <row r="14" spans="1:27" ht="21">
      <c r="A14" s="1"/>
      <c r="B14" s="1" t="s">
        <v>41</v>
      </c>
      <c r="C14" s="2" t="s">
        <v>44</v>
      </c>
      <c r="D14" s="1" t="s">
        <v>45</v>
      </c>
      <c r="E14" s="1"/>
      <c r="F14" s="26"/>
      <c r="G14" s="1"/>
      <c r="H14" s="1"/>
      <c r="I14" s="1"/>
      <c r="J14" s="1"/>
      <c r="K14" s="1"/>
      <c r="L14" s="1"/>
      <c r="M14" s="1"/>
      <c r="N14" s="37"/>
      <c r="O14" s="1"/>
      <c r="P14" s="1"/>
      <c r="Q14" s="1"/>
      <c r="R14" s="1"/>
      <c r="S14" s="1"/>
      <c r="T14" s="1"/>
      <c r="U14" s="1"/>
      <c r="V14" s="1"/>
      <c r="W14" s="35"/>
      <c r="X14" s="1"/>
      <c r="Y14" s="1"/>
      <c r="Z14" s="1"/>
      <c r="AA14" s="1"/>
    </row>
    <row r="15" spans="1:27" ht="21">
      <c r="A15" s="1"/>
      <c r="B15" s="1" t="s">
        <v>46</v>
      </c>
      <c r="C15" s="2" t="s">
        <v>47</v>
      </c>
      <c r="D15" s="1" t="s">
        <v>48</v>
      </c>
      <c r="E15" s="1">
        <v>9525</v>
      </c>
      <c r="F15" s="26">
        <v>15</v>
      </c>
      <c r="G15" s="38">
        <v>1000</v>
      </c>
      <c r="H15" s="1"/>
      <c r="I15" s="1"/>
      <c r="J15" s="1"/>
      <c r="K15" s="1"/>
      <c r="L15" s="1"/>
      <c r="M15" s="1"/>
      <c r="N15" s="37">
        <v>22.68</v>
      </c>
      <c r="O15" s="1"/>
      <c r="P15" s="1">
        <f t="shared" ref="P15:P24" si="15">E15+-N15</f>
        <v>9502.32</v>
      </c>
      <c r="Q15" s="1">
        <v>0</v>
      </c>
      <c r="R15" s="1"/>
      <c r="S15" s="1">
        <v>1323.44</v>
      </c>
      <c r="T15" s="1">
        <v>-0.1</v>
      </c>
      <c r="U15" s="34">
        <f>ROUND(E15*0.115,2)</f>
        <v>1095.3800000000001</v>
      </c>
      <c r="V15" s="1">
        <f t="shared" ref="V15:V24" si="16">SUM(S15:U15)+G15</f>
        <v>3418.7200000000003</v>
      </c>
      <c r="W15" s="35">
        <f t="shared" ref="W15:W24" si="17">P15-V15</f>
        <v>6083.5999999999995</v>
      </c>
      <c r="X15" s="1">
        <v>489.62</v>
      </c>
      <c r="Y15" s="1">
        <f>ROUND(+E15*17.5%,2)+ROUND(E15*3%,2)</f>
        <v>1952.63</v>
      </c>
      <c r="Z15" s="36">
        <f>ROUND(+E15*2%,2)</f>
        <v>190.5</v>
      </c>
      <c r="AA15" s="1">
        <f t="shared" ref="AA15:AA24" si="18">SUM(X15:Z15)</f>
        <v>2632.75</v>
      </c>
    </row>
    <row r="16" spans="1:27" ht="21">
      <c r="A16" s="1"/>
      <c r="B16" s="1" t="s">
        <v>49</v>
      </c>
      <c r="C16" s="2" t="s">
        <v>50</v>
      </c>
      <c r="D16" s="1" t="s">
        <v>51</v>
      </c>
      <c r="E16" s="1">
        <f>5467.23/15*11</f>
        <v>4009.3019999999997</v>
      </c>
      <c r="F16" s="26">
        <v>11</v>
      </c>
      <c r="G16" s="38">
        <v>2734</v>
      </c>
      <c r="H16" s="1"/>
      <c r="I16" s="1"/>
      <c r="J16" s="1"/>
      <c r="K16" s="1"/>
      <c r="L16" s="1"/>
      <c r="M16" s="1"/>
      <c r="N16" s="37"/>
      <c r="O16" s="1"/>
      <c r="P16" s="1">
        <f t="shared" si="15"/>
        <v>4009.3019999999997</v>
      </c>
      <c r="Q16" s="1">
        <v>0</v>
      </c>
      <c r="R16" s="1"/>
      <c r="S16" s="1">
        <v>301.02</v>
      </c>
      <c r="T16" s="1">
        <v>-0.05</v>
      </c>
      <c r="U16" s="34">
        <v>628.73</v>
      </c>
      <c r="V16" s="1">
        <f t="shared" si="16"/>
        <v>3663.7</v>
      </c>
      <c r="W16" s="15">
        <f t="shared" si="17"/>
        <v>345.60199999999986</v>
      </c>
      <c r="X16" s="1">
        <v>375.13</v>
      </c>
      <c r="Y16" s="1">
        <v>1120.79</v>
      </c>
      <c r="Z16" s="36">
        <v>109.34</v>
      </c>
      <c r="AA16" s="34">
        <f t="shared" si="18"/>
        <v>1605.26</v>
      </c>
    </row>
    <row r="17" spans="1:27" ht="21">
      <c r="A17" s="1"/>
      <c r="B17" s="21" t="s">
        <v>52</v>
      </c>
      <c r="C17" s="2" t="s">
        <v>53</v>
      </c>
      <c r="D17" s="21" t="s">
        <v>54</v>
      </c>
      <c r="E17" s="1">
        <v>5467.23</v>
      </c>
      <c r="F17" s="26">
        <v>15</v>
      </c>
      <c r="G17" s="38">
        <v>703.24</v>
      </c>
      <c r="H17" s="1"/>
      <c r="I17" s="1"/>
      <c r="J17" s="1"/>
      <c r="K17" s="1"/>
      <c r="L17" s="1"/>
      <c r="M17" s="1"/>
      <c r="N17" s="37"/>
      <c r="O17" s="1"/>
      <c r="P17" s="1">
        <f t="shared" si="15"/>
        <v>5467.23</v>
      </c>
      <c r="Q17" s="1"/>
      <c r="R17" s="1"/>
      <c r="S17" s="1">
        <v>496.67</v>
      </c>
      <c r="T17" s="1">
        <v>0.19</v>
      </c>
      <c r="U17" s="34">
        <f t="shared" ref="U17:U24" si="19">ROUND(E17*0.115,2)</f>
        <v>628.73</v>
      </c>
      <c r="V17" s="1">
        <f t="shared" si="16"/>
        <v>1828.8300000000002</v>
      </c>
      <c r="W17" s="15">
        <f t="shared" si="17"/>
        <v>3638.3999999999996</v>
      </c>
      <c r="X17" s="1">
        <v>375.13</v>
      </c>
      <c r="Y17" s="1">
        <f t="shared" ref="Y17:Y24" si="20">ROUND(+E17*17.5%,2)+ROUND(E17*3%,2)</f>
        <v>1120.79</v>
      </c>
      <c r="Z17" s="36">
        <f t="shared" ref="Z17:Z24" si="21">ROUND(+E17*2%,2)</f>
        <v>109.34</v>
      </c>
      <c r="AA17" s="34">
        <f t="shared" si="18"/>
        <v>1605.26</v>
      </c>
    </row>
    <row r="18" spans="1:27" ht="21">
      <c r="A18" s="1"/>
      <c r="B18" s="1" t="s">
        <v>55</v>
      </c>
      <c r="C18" s="2" t="s">
        <v>56</v>
      </c>
      <c r="D18" s="1" t="s">
        <v>57</v>
      </c>
      <c r="E18" s="1">
        <v>4844.53</v>
      </c>
      <c r="F18" s="26">
        <v>15</v>
      </c>
      <c r="G18" s="38">
        <v>2422.52</v>
      </c>
      <c r="H18" s="1"/>
      <c r="I18" s="1"/>
      <c r="J18" s="1"/>
      <c r="K18" s="1"/>
      <c r="L18" s="1"/>
      <c r="M18" s="1"/>
      <c r="N18" s="37"/>
      <c r="O18" s="1"/>
      <c r="P18" s="1">
        <f t="shared" si="15"/>
        <v>4844.53</v>
      </c>
      <c r="Q18" s="1"/>
      <c r="R18" s="1"/>
      <c r="S18" s="1">
        <v>397.02</v>
      </c>
      <c r="T18" s="1">
        <v>7.0000000000000007E-2</v>
      </c>
      <c r="U18" s="34">
        <f t="shared" si="19"/>
        <v>557.12</v>
      </c>
      <c r="V18" s="1">
        <f t="shared" si="16"/>
        <v>3376.73</v>
      </c>
      <c r="W18" s="15">
        <f t="shared" si="17"/>
        <v>1467.7999999999997</v>
      </c>
      <c r="X18" s="1">
        <v>357.56</v>
      </c>
      <c r="Y18" s="1">
        <f t="shared" si="20"/>
        <v>993.13</v>
      </c>
      <c r="Z18" s="36">
        <f t="shared" si="21"/>
        <v>96.89</v>
      </c>
      <c r="AA18" s="34">
        <f t="shared" si="18"/>
        <v>1447.5800000000002</v>
      </c>
    </row>
    <row r="19" spans="1:27" ht="21">
      <c r="A19" s="1"/>
      <c r="B19" s="1" t="s">
        <v>58</v>
      </c>
      <c r="C19" s="2" t="s">
        <v>59</v>
      </c>
      <c r="D19" s="1" t="s">
        <v>60</v>
      </c>
      <c r="E19" s="1">
        <v>5467.23</v>
      </c>
      <c r="F19" s="26">
        <v>15</v>
      </c>
      <c r="G19" s="38">
        <v>2655.36</v>
      </c>
      <c r="H19" s="37"/>
      <c r="I19" s="37"/>
      <c r="J19" s="37"/>
      <c r="K19" s="37"/>
      <c r="L19" s="37"/>
      <c r="M19" s="37"/>
      <c r="N19" s="37"/>
      <c r="O19" s="1"/>
      <c r="P19" s="1">
        <f t="shared" si="15"/>
        <v>5467.23</v>
      </c>
      <c r="Q19" s="1"/>
      <c r="R19" s="1"/>
      <c r="S19" s="1">
        <v>496.67</v>
      </c>
      <c r="T19" s="1">
        <v>-0.13</v>
      </c>
      <c r="U19" s="34">
        <f t="shared" si="19"/>
        <v>628.73</v>
      </c>
      <c r="V19" s="1">
        <f t="shared" si="16"/>
        <v>3780.63</v>
      </c>
      <c r="W19" s="15">
        <f t="shared" si="17"/>
        <v>1686.5999999999995</v>
      </c>
      <c r="X19" s="1">
        <v>375.13</v>
      </c>
      <c r="Y19" s="1">
        <f t="shared" si="20"/>
        <v>1120.79</v>
      </c>
      <c r="Z19" s="36">
        <f t="shared" si="21"/>
        <v>109.34</v>
      </c>
      <c r="AA19" s="34">
        <f t="shared" si="18"/>
        <v>1605.26</v>
      </c>
    </row>
    <row r="20" spans="1:27" ht="21">
      <c r="A20" s="1"/>
      <c r="B20" s="21" t="s">
        <v>61</v>
      </c>
      <c r="C20" s="2" t="s">
        <v>62</v>
      </c>
      <c r="D20" s="21" t="s">
        <v>57</v>
      </c>
      <c r="E20" s="1">
        <v>4844.53</v>
      </c>
      <c r="F20" s="26">
        <v>15</v>
      </c>
      <c r="G20" s="38">
        <v>2153</v>
      </c>
      <c r="H20" s="1"/>
      <c r="I20" s="1"/>
      <c r="J20" s="1"/>
      <c r="K20" s="1"/>
      <c r="L20" s="1"/>
      <c r="M20" s="1"/>
      <c r="N20" s="37"/>
      <c r="O20" s="1"/>
      <c r="P20" s="1">
        <f t="shared" si="15"/>
        <v>4844.53</v>
      </c>
      <c r="Q20" s="1"/>
      <c r="R20" s="1"/>
      <c r="S20" s="1">
        <v>397.02</v>
      </c>
      <c r="T20" s="1">
        <v>-0.01</v>
      </c>
      <c r="U20" s="34">
        <f t="shared" si="19"/>
        <v>557.12</v>
      </c>
      <c r="V20" s="1">
        <f t="shared" si="16"/>
        <v>3107.13</v>
      </c>
      <c r="W20" s="15">
        <f t="shared" si="17"/>
        <v>1737.3999999999996</v>
      </c>
      <c r="X20" s="1">
        <v>357.56</v>
      </c>
      <c r="Y20" s="1">
        <f t="shared" si="20"/>
        <v>993.13</v>
      </c>
      <c r="Z20" s="36">
        <f t="shared" si="21"/>
        <v>96.89</v>
      </c>
      <c r="AA20" s="34">
        <f t="shared" si="18"/>
        <v>1447.5800000000002</v>
      </c>
    </row>
    <row r="21" spans="1:27" ht="15.75" customHeight="1">
      <c r="A21" s="1"/>
      <c r="B21" s="1" t="s">
        <v>63</v>
      </c>
      <c r="C21" s="2" t="s">
        <v>64</v>
      </c>
      <c r="D21" s="1" t="s">
        <v>65</v>
      </c>
      <c r="E21" s="1">
        <v>5278.8</v>
      </c>
      <c r="F21" s="26">
        <v>15</v>
      </c>
      <c r="G21" s="1"/>
      <c r="H21" s="37"/>
      <c r="I21" s="37"/>
      <c r="J21" s="37"/>
      <c r="K21" s="37"/>
      <c r="L21" s="37"/>
      <c r="M21" s="37"/>
      <c r="N21" s="37"/>
      <c r="O21" s="1"/>
      <c r="P21" s="1">
        <f t="shared" si="15"/>
        <v>5278.8</v>
      </c>
      <c r="Q21" s="1"/>
      <c r="R21" s="1"/>
      <c r="S21" s="1">
        <v>466.53</v>
      </c>
      <c r="T21" s="1">
        <v>0.01</v>
      </c>
      <c r="U21" s="34">
        <f t="shared" si="19"/>
        <v>607.05999999999995</v>
      </c>
      <c r="V21" s="1">
        <f t="shared" si="16"/>
        <v>1073.5999999999999</v>
      </c>
      <c r="W21" s="35">
        <f t="shared" si="17"/>
        <v>4205.2000000000007</v>
      </c>
      <c r="X21" s="1">
        <v>369.81</v>
      </c>
      <c r="Y21" s="1">
        <f t="shared" si="20"/>
        <v>1082.1500000000001</v>
      </c>
      <c r="Z21" s="36">
        <f t="shared" si="21"/>
        <v>105.58</v>
      </c>
      <c r="AA21" s="1">
        <f t="shared" si="18"/>
        <v>1557.54</v>
      </c>
    </row>
    <row r="22" spans="1:27" ht="15.75" customHeight="1">
      <c r="A22" s="1"/>
      <c r="B22" s="1" t="s">
        <v>66</v>
      </c>
      <c r="C22" s="2" t="s">
        <v>67</v>
      </c>
      <c r="D22" s="21" t="s">
        <v>68</v>
      </c>
      <c r="E22" s="1">
        <v>5250</v>
      </c>
      <c r="F22" s="26">
        <v>15</v>
      </c>
      <c r="G22" s="1"/>
      <c r="H22" s="1"/>
      <c r="I22" s="1"/>
      <c r="J22" s="1"/>
      <c r="K22" s="1"/>
      <c r="L22" s="1"/>
      <c r="M22" s="1"/>
      <c r="N22" s="37"/>
      <c r="O22" s="1"/>
      <c r="P22" s="1">
        <f t="shared" si="15"/>
        <v>5250</v>
      </c>
      <c r="Q22" s="1"/>
      <c r="R22" s="1"/>
      <c r="S22" s="1">
        <v>461.92</v>
      </c>
      <c r="T22" s="1">
        <v>-7.0000000000000007E-2</v>
      </c>
      <c r="U22" s="34">
        <f t="shared" si="19"/>
        <v>603.75</v>
      </c>
      <c r="V22" s="1">
        <f t="shared" si="16"/>
        <v>1065.5999999999999</v>
      </c>
      <c r="W22" s="15">
        <f t="shared" si="17"/>
        <v>4184.3999999999996</v>
      </c>
      <c r="X22" s="1">
        <v>369</v>
      </c>
      <c r="Y22" s="1">
        <f t="shared" si="20"/>
        <v>1076.25</v>
      </c>
      <c r="Z22" s="36">
        <f t="shared" si="21"/>
        <v>105</v>
      </c>
      <c r="AA22" s="34">
        <f t="shared" si="18"/>
        <v>1550.25</v>
      </c>
    </row>
    <row r="23" spans="1:27" ht="15.75" customHeight="1">
      <c r="A23" s="1"/>
      <c r="B23" s="1" t="s">
        <v>69</v>
      </c>
      <c r="C23" s="2" t="s">
        <v>70</v>
      </c>
      <c r="D23" s="21" t="s">
        <v>68</v>
      </c>
      <c r="E23" s="1">
        <v>6705</v>
      </c>
      <c r="F23" s="26">
        <v>15</v>
      </c>
      <c r="G23" s="1"/>
      <c r="H23" s="1"/>
      <c r="I23" s="1"/>
      <c r="J23" s="1"/>
      <c r="K23" s="1"/>
      <c r="L23" s="1"/>
      <c r="M23" s="1"/>
      <c r="N23" s="37"/>
      <c r="O23" s="1"/>
      <c r="P23" s="1">
        <f t="shared" si="15"/>
        <v>6705</v>
      </c>
      <c r="Q23" s="1"/>
      <c r="R23" s="1"/>
      <c r="S23" s="1">
        <v>721.09</v>
      </c>
      <c r="T23" s="1">
        <v>0.03</v>
      </c>
      <c r="U23" s="34">
        <f t="shared" si="19"/>
        <v>771.08</v>
      </c>
      <c r="V23" s="1">
        <f t="shared" si="16"/>
        <v>1492.2</v>
      </c>
      <c r="W23" s="15">
        <f t="shared" si="17"/>
        <v>5212.8</v>
      </c>
      <c r="X23" s="1">
        <v>410.06</v>
      </c>
      <c r="Y23" s="1">
        <f t="shared" si="20"/>
        <v>1374.5300000000002</v>
      </c>
      <c r="Z23" s="36">
        <f t="shared" si="21"/>
        <v>134.1</v>
      </c>
      <c r="AA23" s="34">
        <f t="shared" si="18"/>
        <v>1918.69</v>
      </c>
    </row>
    <row r="24" spans="1:27" ht="15.75" customHeight="1">
      <c r="A24" s="1"/>
      <c r="B24" s="1" t="s">
        <v>71</v>
      </c>
      <c r="C24" s="2" t="s">
        <v>72</v>
      </c>
      <c r="D24" s="1" t="s">
        <v>73</v>
      </c>
      <c r="E24" s="1">
        <v>7989.28</v>
      </c>
      <c r="F24" s="26">
        <v>15</v>
      </c>
      <c r="G24" s="1"/>
      <c r="H24" s="1"/>
      <c r="I24" s="1"/>
      <c r="J24" s="1"/>
      <c r="K24" s="1"/>
      <c r="L24" s="1"/>
      <c r="M24" s="1"/>
      <c r="N24" s="37"/>
      <c r="O24" s="1"/>
      <c r="P24" s="1">
        <f t="shared" si="15"/>
        <v>7989.28</v>
      </c>
      <c r="Q24" s="1">
        <v>0</v>
      </c>
      <c r="R24" s="1"/>
      <c r="S24" s="1">
        <v>995.41</v>
      </c>
      <c r="T24" s="1">
        <v>0.1</v>
      </c>
      <c r="U24" s="34">
        <f t="shared" si="19"/>
        <v>918.77</v>
      </c>
      <c r="V24" s="1">
        <f t="shared" si="16"/>
        <v>1914.28</v>
      </c>
      <c r="W24" s="15">
        <f t="shared" si="17"/>
        <v>6075</v>
      </c>
      <c r="X24" s="1">
        <v>446.29</v>
      </c>
      <c r="Y24" s="1">
        <f t="shared" si="20"/>
        <v>1637.8</v>
      </c>
      <c r="Z24" s="36">
        <f t="shared" si="21"/>
        <v>159.79</v>
      </c>
      <c r="AA24" s="34">
        <f t="shared" si="18"/>
        <v>2243.88</v>
      </c>
    </row>
    <row r="25" spans="1:27" ht="15.75" customHeight="1">
      <c r="A25" s="1"/>
      <c r="B25" s="12" t="s">
        <v>35</v>
      </c>
      <c r="C25" s="17"/>
      <c r="D25" s="18"/>
      <c r="E25" s="19">
        <f>SUM(E12:E24)</f>
        <v>86130.851999999984</v>
      </c>
      <c r="F25" s="19"/>
      <c r="G25" s="19">
        <f>SUM(G12:G24)</f>
        <v>11668.12</v>
      </c>
      <c r="H25" s="19" t="e">
        <f>+#REF!+H18+H16+H12+H14+H15+H19</f>
        <v>#REF!</v>
      </c>
      <c r="I25" s="19"/>
      <c r="J25" s="19"/>
      <c r="K25" s="19"/>
      <c r="L25" s="19"/>
      <c r="M25" s="19"/>
      <c r="N25" s="19">
        <f t="shared" ref="N25:P25" si="22">SUM(N12:N24)</f>
        <v>22.68</v>
      </c>
      <c r="O25" s="19">
        <f t="shared" si="22"/>
        <v>0</v>
      </c>
      <c r="P25" s="19">
        <f t="shared" si="22"/>
        <v>86108.171999999991</v>
      </c>
      <c r="Q25" s="19">
        <f t="shared" ref="Q25:R25" si="23">SUM(Q12:S23)</f>
        <v>9373.130000000001</v>
      </c>
      <c r="R25" s="19">
        <f t="shared" si="23"/>
        <v>9373.0299999999988</v>
      </c>
      <c r="S25" s="19">
        <f t="shared" ref="S25:AA25" si="24">SUM(S12:S24)</f>
        <v>10368.540000000001</v>
      </c>
      <c r="T25" s="19">
        <f t="shared" si="24"/>
        <v>0</v>
      </c>
      <c r="U25" s="19">
        <f t="shared" si="24"/>
        <v>10072.710000000001</v>
      </c>
      <c r="V25" s="19">
        <f t="shared" si="24"/>
        <v>32109.370000000003</v>
      </c>
      <c r="W25" s="19">
        <f t="shared" si="24"/>
        <v>53998.802000000003</v>
      </c>
      <c r="X25" s="19">
        <f t="shared" si="24"/>
        <v>5121.7900000000009</v>
      </c>
      <c r="Y25" s="19">
        <f t="shared" si="24"/>
        <v>17955.73</v>
      </c>
      <c r="Z25" s="19">
        <f t="shared" si="24"/>
        <v>1751.77</v>
      </c>
      <c r="AA25" s="19">
        <f t="shared" si="24"/>
        <v>24829.29</v>
      </c>
    </row>
    <row r="26" spans="1:27" ht="15.75" customHeight="1">
      <c r="A26" s="1"/>
      <c r="B26" s="12"/>
      <c r="C26" s="2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20"/>
      <c r="X26" s="1"/>
      <c r="Y26" s="1"/>
      <c r="Z26" s="1"/>
      <c r="AA26" s="1"/>
    </row>
    <row r="27" spans="1:27" ht="15.75" customHeight="1">
      <c r="A27" s="1"/>
      <c r="B27" s="12" t="s">
        <v>74</v>
      </c>
      <c r="C27" s="17" t="s">
        <v>75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20"/>
      <c r="X27" s="1"/>
      <c r="Y27" s="1"/>
      <c r="Z27" s="1"/>
      <c r="AA27" s="1"/>
    </row>
    <row r="28" spans="1:27" ht="15.75" customHeight="1">
      <c r="A28" s="1"/>
      <c r="B28" s="1" t="s">
        <v>76</v>
      </c>
      <c r="C28" s="2" t="s">
        <v>77</v>
      </c>
      <c r="D28" s="21" t="s">
        <v>78</v>
      </c>
      <c r="E28" s="1">
        <v>7782.06</v>
      </c>
      <c r="F28" s="26">
        <v>15</v>
      </c>
      <c r="G28" s="1"/>
      <c r="H28" s="1"/>
      <c r="I28" s="1"/>
      <c r="J28" s="1"/>
      <c r="K28" s="1"/>
      <c r="L28" s="1"/>
      <c r="M28" s="1"/>
      <c r="N28" s="37"/>
      <c r="O28" s="1"/>
      <c r="P28" s="1">
        <f t="shared" ref="P28:P31" si="25">E28+-N28</f>
        <v>7782.06</v>
      </c>
      <c r="Q28" s="1">
        <v>0</v>
      </c>
      <c r="R28" s="1"/>
      <c r="S28" s="1">
        <v>951.13</v>
      </c>
      <c r="T28" s="1">
        <v>-0.01</v>
      </c>
      <c r="U28" s="34">
        <f t="shared" ref="U28:U31" si="26">ROUND(E28*0.115,2)</f>
        <v>894.94</v>
      </c>
      <c r="V28" s="1">
        <f t="shared" ref="V28:V31" si="27">SUM(S28:U28)+G28</f>
        <v>1846.06</v>
      </c>
      <c r="W28" s="15">
        <f t="shared" ref="W28:W31" si="28">P28-V28</f>
        <v>5936</v>
      </c>
      <c r="X28" s="1">
        <v>440.45</v>
      </c>
      <c r="Y28" s="1">
        <f t="shared" ref="Y28:Y31" si="29">ROUND(+E28*17.5%,2)+ROUND(E28*3%,2)</f>
        <v>1595.32</v>
      </c>
      <c r="Z28" s="36">
        <f t="shared" ref="Z28:Z31" si="30">ROUND(+E28*2%,2)</f>
        <v>155.63999999999999</v>
      </c>
      <c r="AA28" s="34">
        <f t="shared" ref="AA28:AA31" si="31">SUM(X28:Z28)</f>
        <v>2191.41</v>
      </c>
    </row>
    <row r="29" spans="1:27" ht="15.75" customHeight="1">
      <c r="A29" s="1"/>
      <c r="B29" s="1" t="s">
        <v>79</v>
      </c>
      <c r="C29" s="2" t="s">
        <v>80</v>
      </c>
      <c r="D29" s="21" t="s">
        <v>81</v>
      </c>
      <c r="E29" s="1">
        <v>7782.06</v>
      </c>
      <c r="F29" s="26">
        <v>15</v>
      </c>
      <c r="G29" s="1"/>
      <c r="H29" s="1"/>
      <c r="I29" s="1"/>
      <c r="J29" s="1"/>
      <c r="K29" s="1"/>
      <c r="L29" s="1"/>
      <c r="M29" s="1"/>
      <c r="N29" s="37"/>
      <c r="O29" s="1"/>
      <c r="P29" s="1">
        <f t="shared" si="25"/>
        <v>7782.06</v>
      </c>
      <c r="Q29" s="1">
        <v>0</v>
      </c>
      <c r="R29" s="1"/>
      <c r="S29" s="1">
        <v>951.13</v>
      </c>
      <c r="T29" s="1">
        <v>-0.01</v>
      </c>
      <c r="U29" s="34">
        <f t="shared" si="26"/>
        <v>894.94</v>
      </c>
      <c r="V29" s="1">
        <f t="shared" si="27"/>
        <v>1846.06</v>
      </c>
      <c r="W29" s="15">
        <f t="shared" si="28"/>
        <v>5936</v>
      </c>
      <c r="X29" s="1">
        <v>440.45</v>
      </c>
      <c r="Y29" s="1">
        <f t="shared" si="29"/>
        <v>1595.32</v>
      </c>
      <c r="Z29" s="36">
        <f t="shared" si="30"/>
        <v>155.63999999999999</v>
      </c>
      <c r="AA29" s="34">
        <f t="shared" si="31"/>
        <v>2191.41</v>
      </c>
    </row>
    <row r="30" spans="1:27" ht="15.75" customHeight="1">
      <c r="A30" s="1"/>
      <c r="B30" s="1" t="s">
        <v>82</v>
      </c>
      <c r="C30" s="2" t="s">
        <v>83</v>
      </c>
      <c r="D30" s="1" t="s">
        <v>84</v>
      </c>
      <c r="E30" s="1">
        <v>7782.06</v>
      </c>
      <c r="F30" s="26">
        <v>15</v>
      </c>
      <c r="G30" s="38">
        <v>3336</v>
      </c>
      <c r="H30" s="1"/>
      <c r="I30" s="1"/>
      <c r="J30" s="1"/>
      <c r="K30" s="1"/>
      <c r="L30" s="1"/>
      <c r="M30" s="1"/>
      <c r="N30" s="37"/>
      <c r="O30" s="1"/>
      <c r="P30" s="1">
        <f t="shared" si="25"/>
        <v>7782.06</v>
      </c>
      <c r="Q30" s="1">
        <v>0</v>
      </c>
      <c r="R30" s="1"/>
      <c r="S30" s="1">
        <v>951.13</v>
      </c>
      <c r="T30" s="1">
        <v>0.19</v>
      </c>
      <c r="U30" s="34">
        <f t="shared" si="26"/>
        <v>894.94</v>
      </c>
      <c r="V30" s="1">
        <f t="shared" si="27"/>
        <v>5182.26</v>
      </c>
      <c r="W30" s="15">
        <f t="shared" si="28"/>
        <v>2599.8000000000002</v>
      </c>
      <c r="X30" s="1">
        <v>440.45</v>
      </c>
      <c r="Y30" s="1">
        <f t="shared" si="29"/>
        <v>1595.32</v>
      </c>
      <c r="Z30" s="36">
        <f t="shared" si="30"/>
        <v>155.63999999999999</v>
      </c>
      <c r="AA30" s="34">
        <f t="shared" si="31"/>
        <v>2191.41</v>
      </c>
    </row>
    <row r="31" spans="1:27" ht="15.75" customHeight="1">
      <c r="A31" s="1"/>
      <c r="B31" s="1" t="s">
        <v>85</v>
      </c>
      <c r="C31" s="2" t="s">
        <v>86</v>
      </c>
      <c r="D31" s="21" t="s">
        <v>81</v>
      </c>
      <c r="E31" s="1">
        <v>7782.06</v>
      </c>
      <c r="F31" s="26">
        <v>15</v>
      </c>
      <c r="G31" s="38">
        <v>1191</v>
      </c>
      <c r="H31" s="37"/>
      <c r="I31" s="37"/>
      <c r="J31" s="37"/>
      <c r="K31" s="37"/>
      <c r="L31" s="37"/>
      <c r="M31" s="37"/>
      <c r="N31" s="37"/>
      <c r="O31" s="1"/>
      <c r="P31" s="1">
        <f t="shared" si="25"/>
        <v>7782.06</v>
      </c>
      <c r="Q31" s="1"/>
      <c r="R31" s="1"/>
      <c r="S31" s="1">
        <v>951.13</v>
      </c>
      <c r="T31" s="1">
        <v>-0.01</v>
      </c>
      <c r="U31" s="34">
        <f t="shared" si="26"/>
        <v>894.94</v>
      </c>
      <c r="V31" s="1">
        <f t="shared" si="27"/>
        <v>3037.06</v>
      </c>
      <c r="W31" s="15">
        <f t="shared" si="28"/>
        <v>4745</v>
      </c>
      <c r="X31" s="1">
        <v>440.45</v>
      </c>
      <c r="Y31" s="1">
        <f t="shared" si="29"/>
        <v>1595.32</v>
      </c>
      <c r="Z31" s="36">
        <f t="shared" si="30"/>
        <v>155.63999999999999</v>
      </c>
      <c r="AA31" s="34">
        <f t="shared" si="31"/>
        <v>2191.41</v>
      </c>
    </row>
    <row r="32" spans="1:27" ht="15.75" customHeight="1">
      <c r="A32" s="1"/>
      <c r="B32" s="12" t="s">
        <v>35</v>
      </c>
      <c r="C32" s="17"/>
      <c r="D32" s="18"/>
      <c r="E32" s="19">
        <f>SUM(E28:E31)</f>
        <v>31128.240000000002</v>
      </c>
      <c r="F32" s="19"/>
      <c r="G32" s="19">
        <f>+G31+G30+G28+G29</f>
        <v>4527</v>
      </c>
      <c r="H32" s="19"/>
      <c r="I32" s="19"/>
      <c r="J32" s="19"/>
      <c r="K32" s="19"/>
      <c r="L32" s="19"/>
      <c r="M32" s="19"/>
      <c r="N32" s="19">
        <f t="shared" ref="N32:P32" si="32">SUM(N28:N31)</f>
        <v>0</v>
      </c>
      <c r="O32" s="19">
        <f t="shared" si="32"/>
        <v>0</v>
      </c>
      <c r="P32" s="19">
        <f t="shared" si="32"/>
        <v>31128.240000000002</v>
      </c>
      <c r="Q32" s="19">
        <f t="shared" ref="Q32:R32" si="33">SUM(Q28:Q30)</f>
        <v>0</v>
      </c>
      <c r="R32" s="19">
        <f t="shared" si="33"/>
        <v>0</v>
      </c>
      <c r="S32" s="19">
        <f t="shared" ref="S32:AA32" si="34">SUM(S28:S31)</f>
        <v>3804.52</v>
      </c>
      <c r="T32" s="19">
        <f t="shared" si="34"/>
        <v>0.16</v>
      </c>
      <c r="U32" s="19">
        <f t="shared" si="34"/>
        <v>3579.76</v>
      </c>
      <c r="V32" s="19">
        <f t="shared" si="34"/>
        <v>11911.44</v>
      </c>
      <c r="W32" s="19">
        <f t="shared" si="34"/>
        <v>19216.8</v>
      </c>
      <c r="X32" s="19">
        <f t="shared" si="34"/>
        <v>1761.8</v>
      </c>
      <c r="Y32" s="19">
        <f t="shared" si="34"/>
        <v>6381.28</v>
      </c>
      <c r="Z32" s="19">
        <f t="shared" si="34"/>
        <v>622.55999999999995</v>
      </c>
      <c r="AA32" s="19">
        <f t="shared" si="34"/>
        <v>8765.64</v>
      </c>
    </row>
    <row r="33" spans="1:27" ht="15.75" customHeight="1">
      <c r="A33" s="1"/>
      <c r="B33" s="1"/>
      <c r="C33" s="2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20"/>
      <c r="X33" s="1"/>
      <c r="Y33" s="1"/>
      <c r="Z33" s="1"/>
      <c r="AA33" s="1"/>
    </row>
    <row r="34" spans="1:27" ht="15.75" customHeight="1">
      <c r="A34" s="1"/>
      <c r="B34" s="12" t="s">
        <v>87</v>
      </c>
      <c r="C34" s="17" t="s">
        <v>88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20"/>
      <c r="X34" s="1"/>
      <c r="Y34" s="1"/>
      <c r="Z34" s="1"/>
      <c r="AA34" s="1"/>
    </row>
    <row r="35" spans="1:27" ht="15.75" customHeight="1">
      <c r="A35" s="1"/>
      <c r="B35" s="1" t="s">
        <v>89</v>
      </c>
      <c r="C35" s="2"/>
      <c r="D35" s="21" t="s">
        <v>90</v>
      </c>
      <c r="E35" s="1"/>
      <c r="F35" s="26"/>
      <c r="G35" s="1"/>
      <c r="H35" s="1"/>
      <c r="I35" s="1"/>
      <c r="J35" s="1"/>
      <c r="K35" s="1"/>
      <c r="L35" s="1"/>
      <c r="M35" s="1"/>
      <c r="N35" s="37"/>
      <c r="O35" s="1"/>
      <c r="P35" s="1"/>
      <c r="Q35" s="1"/>
      <c r="R35" s="1"/>
      <c r="S35" s="1"/>
      <c r="T35" s="1"/>
      <c r="U35" s="36"/>
      <c r="V35" s="1"/>
      <c r="W35" s="22"/>
      <c r="X35" s="1"/>
      <c r="Y35" s="1"/>
      <c r="Z35" s="36"/>
      <c r="AA35" s="34"/>
    </row>
    <row r="36" spans="1:27" ht="15.75" customHeight="1">
      <c r="A36" s="1"/>
      <c r="B36" s="21" t="s">
        <v>89</v>
      </c>
      <c r="C36" s="2" t="s">
        <v>91</v>
      </c>
      <c r="D36" s="21" t="s">
        <v>92</v>
      </c>
      <c r="E36" s="1">
        <v>7782.06</v>
      </c>
      <c r="F36" s="26">
        <v>15</v>
      </c>
      <c r="G36" s="1"/>
      <c r="H36" s="1"/>
      <c r="I36" s="1"/>
      <c r="J36" s="1"/>
      <c r="K36" s="1"/>
      <c r="L36" s="1"/>
      <c r="M36" s="1"/>
      <c r="N36" s="37"/>
      <c r="O36" s="1"/>
      <c r="P36" s="1">
        <f t="shared" ref="P36:P52" si="35">E36+-N36</f>
        <v>7782.06</v>
      </c>
      <c r="Q36" s="1"/>
      <c r="R36" s="1"/>
      <c r="S36" s="1">
        <v>951.13</v>
      </c>
      <c r="T36" s="1">
        <v>0.19</v>
      </c>
      <c r="U36" s="36">
        <f t="shared" ref="U36:U52" si="36">ROUND(E36*0.115,2)</f>
        <v>894.94</v>
      </c>
      <c r="V36" s="1">
        <f t="shared" ref="V36:V38" si="37">SUM(S36:U36)+G36</f>
        <v>1846.2600000000002</v>
      </c>
      <c r="W36" s="15">
        <f t="shared" ref="W36:W52" si="38">P36-V36</f>
        <v>5935.8</v>
      </c>
      <c r="X36" s="1">
        <v>440.45</v>
      </c>
      <c r="Y36" s="1">
        <f t="shared" ref="Y36:Y52" si="39">ROUND(+E36*17.5%,2)+ROUND(E36*3%,2)</f>
        <v>1595.32</v>
      </c>
      <c r="Z36" s="36">
        <f t="shared" ref="Z36:Z52" si="40">ROUND(+E36*2%,2)</f>
        <v>155.63999999999999</v>
      </c>
      <c r="AA36" s="34">
        <f t="shared" ref="AA36:AA52" si="41">SUM(X36:Z36)</f>
        <v>2191.41</v>
      </c>
    </row>
    <row r="37" spans="1:27" ht="15.75" customHeight="1">
      <c r="A37" s="1"/>
      <c r="B37" s="1" t="s">
        <v>93</v>
      </c>
      <c r="C37" s="2" t="s">
        <v>94</v>
      </c>
      <c r="D37" s="21" t="s">
        <v>92</v>
      </c>
      <c r="E37" s="1">
        <v>7782.06</v>
      </c>
      <c r="F37" s="26">
        <v>15</v>
      </c>
      <c r="G37" s="1"/>
      <c r="H37" s="1"/>
      <c r="I37" s="1"/>
      <c r="J37" s="1"/>
      <c r="K37" s="1"/>
      <c r="L37" s="1"/>
      <c r="M37" s="1"/>
      <c r="N37" s="37"/>
      <c r="O37" s="1"/>
      <c r="P37" s="1">
        <f t="shared" si="35"/>
        <v>7782.06</v>
      </c>
      <c r="Q37" s="1"/>
      <c r="R37" s="1"/>
      <c r="S37" s="1">
        <v>951.13</v>
      </c>
      <c r="T37" s="1">
        <v>-0.01</v>
      </c>
      <c r="U37" s="36">
        <f t="shared" si="36"/>
        <v>894.94</v>
      </c>
      <c r="V37" s="1">
        <f t="shared" si="37"/>
        <v>1846.06</v>
      </c>
      <c r="W37" s="15">
        <f t="shared" si="38"/>
        <v>5936</v>
      </c>
      <c r="X37" s="1">
        <v>440.45</v>
      </c>
      <c r="Y37" s="1">
        <f t="shared" si="39"/>
        <v>1595.32</v>
      </c>
      <c r="Z37" s="36">
        <f t="shared" si="40"/>
        <v>155.63999999999999</v>
      </c>
      <c r="AA37" s="34">
        <f t="shared" si="41"/>
        <v>2191.41</v>
      </c>
    </row>
    <row r="38" spans="1:27" ht="15.75" customHeight="1">
      <c r="A38" s="1"/>
      <c r="B38" s="1" t="s">
        <v>95</v>
      </c>
      <c r="C38" s="2" t="s">
        <v>96</v>
      </c>
      <c r="D38" s="1" t="s">
        <v>97</v>
      </c>
      <c r="E38" s="1">
        <v>7989.28</v>
      </c>
      <c r="F38" s="26">
        <v>15</v>
      </c>
      <c r="G38" s="1"/>
      <c r="H38" s="1"/>
      <c r="I38" s="1"/>
      <c r="J38" s="1"/>
      <c r="K38" s="1"/>
      <c r="L38" s="1"/>
      <c r="M38" s="1"/>
      <c r="N38" s="37"/>
      <c r="O38" s="1"/>
      <c r="P38" s="1">
        <f t="shared" si="35"/>
        <v>7989.28</v>
      </c>
      <c r="Q38" s="1">
        <v>0</v>
      </c>
      <c r="R38" s="1"/>
      <c r="S38" s="1">
        <v>995.41</v>
      </c>
      <c r="T38" s="1">
        <v>-0.1</v>
      </c>
      <c r="U38" s="36">
        <f t="shared" si="36"/>
        <v>918.77</v>
      </c>
      <c r="V38" s="1">
        <f t="shared" si="37"/>
        <v>1914.08</v>
      </c>
      <c r="W38" s="15">
        <f t="shared" si="38"/>
        <v>6075.2</v>
      </c>
      <c r="X38" s="1">
        <v>446.29</v>
      </c>
      <c r="Y38" s="1">
        <f t="shared" si="39"/>
        <v>1637.8</v>
      </c>
      <c r="Z38" s="36">
        <f t="shared" si="40"/>
        <v>159.79</v>
      </c>
      <c r="AA38" s="34">
        <f t="shared" si="41"/>
        <v>2243.88</v>
      </c>
    </row>
    <row r="39" spans="1:27" ht="15.75" customHeight="1">
      <c r="A39" s="1"/>
      <c r="B39" s="1" t="s">
        <v>98</v>
      </c>
      <c r="C39" s="2" t="s">
        <v>99</v>
      </c>
      <c r="D39" s="1" t="s">
        <v>100</v>
      </c>
      <c r="E39" s="1">
        <v>7782.06</v>
      </c>
      <c r="F39" s="26">
        <v>15</v>
      </c>
      <c r="G39" s="1"/>
      <c r="H39" s="1"/>
      <c r="I39" s="38">
        <v>2994.04</v>
      </c>
      <c r="J39" s="1"/>
      <c r="K39" s="1"/>
      <c r="L39" s="1"/>
      <c r="M39" s="1"/>
      <c r="N39" s="37"/>
      <c r="O39" s="1"/>
      <c r="P39" s="1">
        <f t="shared" si="35"/>
        <v>7782.06</v>
      </c>
      <c r="Q39" s="1">
        <v>0</v>
      </c>
      <c r="R39" s="1"/>
      <c r="S39" s="1">
        <v>951.13</v>
      </c>
      <c r="T39" s="1">
        <v>0.15</v>
      </c>
      <c r="U39" s="36">
        <f t="shared" si="36"/>
        <v>894.94</v>
      </c>
      <c r="V39" s="1">
        <f>SUM(S39:U39)+G39+I39</f>
        <v>4840.26</v>
      </c>
      <c r="W39" s="15">
        <f t="shared" si="38"/>
        <v>2941.8</v>
      </c>
      <c r="X39" s="1">
        <v>440.45</v>
      </c>
      <c r="Y39" s="1">
        <f t="shared" si="39"/>
        <v>1595.32</v>
      </c>
      <c r="Z39" s="36">
        <f t="shared" si="40"/>
        <v>155.63999999999999</v>
      </c>
      <c r="AA39" s="34">
        <f t="shared" si="41"/>
        <v>2191.41</v>
      </c>
    </row>
    <row r="40" spans="1:27" ht="15.75" customHeight="1">
      <c r="A40" s="1"/>
      <c r="B40" s="1" t="s">
        <v>101</v>
      </c>
      <c r="C40" s="2" t="s">
        <v>102</v>
      </c>
      <c r="D40" s="1" t="s">
        <v>103</v>
      </c>
      <c r="E40" s="1">
        <v>7782.06</v>
      </c>
      <c r="F40" s="26">
        <v>15</v>
      </c>
      <c r="G40" s="38">
        <v>2143</v>
      </c>
      <c r="H40" s="1"/>
      <c r="I40" s="1"/>
      <c r="J40" s="1"/>
      <c r="K40" s="1"/>
      <c r="L40" s="1"/>
      <c r="M40" s="1"/>
      <c r="N40" s="37"/>
      <c r="O40" s="1"/>
      <c r="P40" s="1">
        <f t="shared" si="35"/>
        <v>7782.06</v>
      </c>
      <c r="Q40" s="1">
        <v>0</v>
      </c>
      <c r="R40" s="1"/>
      <c r="S40" s="1">
        <v>951.13</v>
      </c>
      <c r="T40" s="1">
        <v>-0.01</v>
      </c>
      <c r="U40" s="36">
        <f t="shared" si="36"/>
        <v>894.94</v>
      </c>
      <c r="V40" s="1">
        <f t="shared" ref="V40:V42" si="42">SUM(S40:U40)+G40</f>
        <v>3989.06</v>
      </c>
      <c r="W40" s="15">
        <f t="shared" si="38"/>
        <v>3793.0000000000005</v>
      </c>
      <c r="X40" s="1">
        <v>440.45</v>
      </c>
      <c r="Y40" s="1">
        <f t="shared" si="39"/>
        <v>1595.32</v>
      </c>
      <c r="Z40" s="36">
        <f t="shared" si="40"/>
        <v>155.63999999999999</v>
      </c>
      <c r="AA40" s="34">
        <f t="shared" si="41"/>
        <v>2191.41</v>
      </c>
    </row>
    <row r="41" spans="1:27" ht="15.75" customHeight="1">
      <c r="A41" s="1"/>
      <c r="B41" s="1" t="s">
        <v>104</v>
      </c>
      <c r="C41" s="2" t="s">
        <v>44</v>
      </c>
      <c r="D41" s="1" t="s">
        <v>103</v>
      </c>
      <c r="E41" s="1"/>
      <c r="F41" s="26"/>
      <c r="G41" s="39"/>
      <c r="H41" s="1"/>
      <c r="I41" s="1"/>
      <c r="J41" s="1"/>
      <c r="K41" s="1"/>
      <c r="L41" s="1"/>
      <c r="M41" s="1"/>
      <c r="N41" s="37"/>
      <c r="O41" s="1"/>
      <c r="P41" s="1">
        <f t="shared" si="35"/>
        <v>0</v>
      </c>
      <c r="Q41" s="1">
        <v>0</v>
      </c>
      <c r="R41" s="1"/>
      <c r="S41" s="1"/>
      <c r="T41" s="1"/>
      <c r="U41" s="36">
        <f t="shared" si="36"/>
        <v>0</v>
      </c>
      <c r="V41" s="1">
        <f t="shared" si="42"/>
        <v>0</v>
      </c>
      <c r="W41" s="15">
        <f t="shared" si="38"/>
        <v>0</v>
      </c>
      <c r="X41" s="1"/>
      <c r="Y41" s="1">
        <f t="shared" si="39"/>
        <v>0</v>
      </c>
      <c r="Z41" s="36">
        <f t="shared" si="40"/>
        <v>0</v>
      </c>
      <c r="AA41" s="34">
        <f t="shared" si="41"/>
        <v>0</v>
      </c>
    </row>
    <row r="42" spans="1:27" ht="15.75" customHeight="1">
      <c r="A42" s="1"/>
      <c r="B42" s="1" t="s">
        <v>105</v>
      </c>
      <c r="C42" s="2" t="s">
        <v>44</v>
      </c>
      <c r="D42" s="1" t="s">
        <v>103</v>
      </c>
      <c r="E42" s="1"/>
      <c r="F42" s="26">
        <v>15</v>
      </c>
      <c r="G42" s="1"/>
      <c r="H42" s="1"/>
      <c r="I42" s="1"/>
      <c r="J42" s="1"/>
      <c r="K42" s="1"/>
      <c r="L42" s="1"/>
      <c r="M42" s="1"/>
      <c r="N42" s="37"/>
      <c r="O42" s="1"/>
      <c r="P42" s="1">
        <f t="shared" si="35"/>
        <v>0</v>
      </c>
      <c r="Q42" s="1">
        <v>0</v>
      </c>
      <c r="R42" s="1"/>
      <c r="S42" s="1"/>
      <c r="T42" s="1"/>
      <c r="U42" s="36">
        <f t="shared" si="36"/>
        <v>0</v>
      </c>
      <c r="V42" s="1">
        <f t="shared" si="42"/>
        <v>0</v>
      </c>
      <c r="W42" s="15">
        <f t="shared" si="38"/>
        <v>0</v>
      </c>
      <c r="X42" s="1">
        <v>0</v>
      </c>
      <c r="Y42" s="1">
        <f t="shared" si="39"/>
        <v>0</v>
      </c>
      <c r="Z42" s="36">
        <f t="shared" si="40"/>
        <v>0</v>
      </c>
      <c r="AA42" s="34">
        <f t="shared" si="41"/>
        <v>0</v>
      </c>
    </row>
    <row r="43" spans="1:27" ht="15.75" customHeight="1">
      <c r="A43" s="1"/>
      <c r="B43" s="21" t="s">
        <v>106</v>
      </c>
      <c r="C43" s="2" t="s">
        <v>107</v>
      </c>
      <c r="D43" s="21" t="s">
        <v>108</v>
      </c>
      <c r="E43" s="1">
        <v>7782.06</v>
      </c>
      <c r="F43" s="26">
        <v>15</v>
      </c>
      <c r="G43" s="1"/>
      <c r="H43" s="1"/>
      <c r="I43" s="1"/>
      <c r="J43" s="38">
        <v>2257.0300000000002</v>
      </c>
      <c r="K43" s="38">
        <v>86.18</v>
      </c>
      <c r="L43" s="38">
        <v>1375.93</v>
      </c>
      <c r="M43" s="38">
        <v>37.35</v>
      </c>
      <c r="N43" s="37"/>
      <c r="O43" s="1"/>
      <c r="P43" s="1">
        <f t="shared" si="35"/>
        <v>7782.06</v>
      </c>
      <c r="Q43" s="1">
        <v>0</v>
      </c>
      <c r="R43" s="1"/>
      <c r="S43" s="1">
        <v>951.13</v>
      </c>
      <c r="T43" s="1">
        <v>0.1</v>
      </c>
      <c r="U43" s="36">
        <f t="shared" si="36"/>
        <v>894.94</v>
      </c>
      <c r="V43" s="1">
        <f>SUM(S43:U43)+G43+J43+K43+L43+M43</f>
        <v>5602.6600000000017</v>
      </c>
      <c r="W43" s="15">
        <f t="shared" si="38"/>
        <v>2179.3999999999987</v>
      </c>
      <c r="X43" s="1">
        <v>440.45</v>
      </c>
      <c r="Y43" s="1">
        <f t="shared" si="39"/>
        <v>1595.32</v>
      </c>
      <c r="Z43" s="36">
        <f t="shared" si="40"/>
        <v>155.63999999999999</v>
      </c>
      <c r="AA43" s="34">
        <f t="shared" si="41"/>
        <v>2191.41</v>
      </c>
    </row>
    <row r="44" spans="1:27" ht="15.75" customHeight="1">
      <c r="A44" s="1"/>
      <c r="B44" s="1" t="s">
        <v>109</v>
      </c>
      <c r="C44" s="2" t="s">
        <v>110</v>
      </c>
      <c r="D44" s="1" t="s">
        <v>108</v>
      </c>
      <c r="E44" s="1">
        <v>7782.06</v>
      </c>
      <c r="F44" s="26">
        <v>15</v>
      </c>
      <c r="G44" s="38">
        <v>1183.75</v>
      </c>
      <c r="H44" s="1"/>
      <c r="I44" s="1"/>
      <c r="J44" s="38">
        <v>2344.37</v>
      </c>
      <c r="K44" s="38">
        <v>112.95</v>
      </c>
      <c r="L44" s="1"/>
      <c r="M44" s="1"/>
      <c r="N44" s="37"/>
      <c r="O44" s="1"/>
      <c r="P44" s="1">
        <f t="shared" si="35"/>
        <v>7782.06</v>
      </c>
      <c r="Q44" s="1">
        <v>0</v>
      </c>
      <c r="R44" s="1"/>
      <c r="S44" s="1">
        <v>951.13</v>
      </c>
      <c r="T44" s="1">
        <v>0.12</v>
      </c>
      <c r="U44" s="36">
        <f t="shared" si="36"/>
        <v>894.94</v>
      </c>
      <c r="V44" s="1">
        <f>SUM(S44:U44)+G44+J44+K44</f>
        <v>5487.2599999999993</v>
      </c>
      <c r="W44" s="15">
        <f t="shared" si="38"/>
        <v>2294.8000000000011</v>
      </c>
      <c r="X44" s="1">
        <v>440.45</v>
      </c>
      <c r="Y44" s="1">
        <f t="shared" si="39"/>
        <v>1595.32</v>
      </c>
      <c r="Z44" s="36">
        <f t="shared" si="40"/>
        <v>155.63999999999999</v>
      </c>
      <c r="AA44" s="34">
        <f t="shared" si="41"/>
        <v>2191.41</v>
      </c>
    </row>
    <row r="45" spans="1:27" ht="15.75" customHeight="1">
      <c r="A45" s="1"/>
      <c r="B45" s="1" t="s">
        <v>111</v>
      </c>
      <c r="C45" s="2" t="s">
        <v>44</v>
      </c>
      <c r="D45" s="1" t="s">
        <v>112</v>
      </c>
      <c r="E45" s="1"/>
      <c r="F45" s="26">
        <v>15</v>
      </c>
      <c r="G45" s="1"/>
      <c r="H45" s="1"/>
      <c r="I45" s="1"/>
      <c r="J45" s="1"/>
      <c r="K45" s="1"/>
      <c r="L45" s="1"/>
      <c r="M45" s="1"/>
      <c r="N45" s="37"/>
      <c r="O45" s="1"/>
      <c r="P45" s="1">
        <f t="shared" si="35"/>
        <v>0</v>
      </c>
      <c r="Q45" s="1">
        <v>0</v>
      </c>
      <c r="R45" s="1"/>
      <c r="S45" s="1"/>
      <c r="T45" s="1"/>
      <c r="U45" s="36">
        <f t="shared" si="36"/>
        <v>0</v>
      </c>
      <c r="V45" s="1">
        <f t="shared" ref="V45:V49" si="43">SUM(S45:U45)+G45</f>
        <v>0</v>
      </c>
      <c r="W45" s="15">
        <f t="shared" si="38"/>
        <v>0</v>
      </c>
      <c r="X45" s="1">
        <v>0</v>
      </c>
      <c r="Y45" s="1">
        <f t="shared" si="39"/>
        <v>0</v>
      </c>
      <c r="Z45" s="36">
        <f t="shared" si="40"/>
        <v>0</v>
      </c>
      <c r="AA45" s="34">
        <f t="shared" si="41"/>
        <v>0</v>
      </c>
    </row>
    <row r="46" spans="1:27" ht="15.75" customHeight="1">
      <c r="A46" s="1"/>
      <c r="B46" s="1" t="s">
        <v>113</v>
      </c>
      <c r="C46" s="2" t="s">
        <v>114</v>
      </c>
      <c r="D46" s="1" t="s">
        <v>112</v>
      </c>
      <c r="E46" s="1">
        <v>7782.06</v>
      </c>
      <c r="F46" s="26">
        <v>15</v>
      </c>
      <c r="G46" s="38">
        <v>1253</v>
      </c>
      <c r="H46" s="1"/>
      <c r="I46" s="1"/>
      <c r="J46" s="1"/>
      <c r="K46" s="1"/>
      <c r="L46" s="1"/>
      <c r="M46" s="1"/>
      <c r="N46" s="37"/>
      <c r="O46" s="1"/>
      <c r="P46" s="1">
        <f t="shared" si="35"/>
        <v>7782.06</v>
      </c>
      <c r="Q46" s="1">
        <v>0</v>
      </c>
      <c r="R46" s="1"/>
      <c r="S46" s="1">
        <v>951.13</v>
      </c>
      <c r="T46" s="1">
        <v>-0.01</v>
      </c>
      <c r="U46" s="36">
        <f t="shared" si="36"/>
        <v>894.94</v>
      </c>
      <c r="V46" s="1">
        <f t="shared" si="43"/>
        <v>3099.06</v>
      </c>
      <c r="W46" s="15">
        <f t="shared" si="38"/>
        <v>4683</v>
      </c>
      <c r="X46" s="1">
        <v>440.45</v>
      </c>
      <c r="Y46" s="1">
        <f t="shared" si="39"/>
        <v>1595.32</v>
      </c>
      <c r="Z46" s="36">
        <f t="shared" si="40"/>
        <v>155.63999999999999</v>
      </c>
      <c r="AA46" s="34">
        <f t="shared" si="41"/>
        <v>2191.41</v>
      </c>
    </row>
    <row r="47" spans="1:27" ht="15.75" customHeight="1">
      <c r="A47" s="1"/>
      <c r="B47" s="21" t="s">
        <v>115</v>
      </c>
      <c r="C47" s="2" t="s">
        <v>116</v>
      </c>
      <c r="D47" s="21" t="s">
        <v>117</v>
      </c>
      <c r="E47" s="1">
        <v>7782.06</v>
      </c>
      <c r="F47" s="26">
        <v>15</v>
      </c>
      <c r="G47" s="38">
        <v>1587</v>
      </c>
      <c r="H47" s="1"/>
      <c r="I47" s="1"/>
      <c r="J47" s="1"/>
      <c r="K47" s="1"/>
      <c r="L47" s="1"/>
      <c r="M47" s="1"/>
      <c r="N47" s="37"/>
      <c r="O47" s="1"/>
      <c r="P47" s="1">
        <f t="shared" si="35"/>
        <v>7782.06</v>
      </c>
      <c r="Q47" s="1">
        <v>0</v>
      </c>
      <c r="R47" s="1"/>
      <c r="S47" s="1">
        <v>951.13</v>
      </c>
      <c r="T47" s="1">
        <v>-0.01</v>
      </c>
      <c r="U47" s="36">
        <f t="shared" si="36"/>
        <v>894.94</v>
      </c>
      <c r="V47" s="1">
        <f t="shared" si="43"/>
        <v>3433.06</v>
      </c>
      <c r="W47" s="15">
        <f t="shared" si="38"/>
        <v>4349</v>
      </c>
      <c r="X47" s="1">
        <v>440.45</v>
      </c>
      <c r="Y47" s="1">
        <f t="shared" si="39"/>
        <v>1595.32</v>
      </c>
      <c r="Z47" s="36">
        <f t="shared" si="40"/>
        <v>155.63999999999999</v>
      </c>
      <c r="AA47" s="34">
        <f t="shared" si="41"/>
        <v>2191.41</v>
      </c>
    </row>
    <row r="48" spans="1:27" ht="15.75" customHeight="1">
      <c r="A48" s="1"/>
      <c r="B48" s="21" t="s">
        <v>118</v>
      </c>
      <c r="C48" s="2" t="s">
        <v>119</v>
      </c>
      <c r="D48" s="21" t="s">
        <v>117</v>
      </c>
      <c r="E48" s="1">
        <v>7782.06</v>
      </c>
      <c r="F48" s="26">
        <v>15</v>
      </c>
      <c r="G48" s="38">
        <v>944</v>
      </c>
      <c r="H48" s="1"/>
      <c r="I48" s="1"/>
      <c r="J48" s="1"/>
      <c r="K48" s="1"/>
      <c r="L48" s="1"/>
      <c r="M48" s="1"/>
      <c r="N48" s="37"/>
      <c r="O48" s="1"/>
      <c r="P48" s="1">
        <f t="shared" si="35"/>
        <v>7782.06</v>
      </c>
      <c r="Q48" s="1">
        <v>0</v>
      </c>
      <c r="R48" s="1"/>
      <c r="S48" s="1">
        <v>951.13</v>
      </c>
      <c r="T48" s="1">
        <v>-0.01</v>
      </c>
      <c r="U48" s="36">
        <f t="shared" si="36"/>
        <v>894.94</v>
      </c>
      <c r="V48" s="1">
        <f t="shared" si="43"/>
        <v>2790.06</v>
      </c>
      <c r="W48" s="15">
        <f t="shared" si="38"/>
        <v>4992</v>
      </c>
      <c r="X48" s="1">
        <v>440.45</v>
      </c>
      <c r="Y48" s="1">
        <f t="shared" si="39"/>
        <v>1595.32</v>
      </c>
      <c r="Z48" s="36">
        <f t="shared" si="40"/>
        <v>155.63999999999999</v>
      </c>
      <c r="AA48" s="34">
        <f t="shared" si="41"/>
        <v>2191.41</v>
      </c>
    </row>
    <row r="49" spans="1:27" ht="15.75" customHeight="1">
      <c r="A49" s="1"/>
      <c r="B49" s="21" t="s">
        <v>120</v>
      </c>
      <c r="C49" s="2" t="s">
        <v>121</v>
      </c>
      <c r="D49" s="21" t="s">
        <v>117</v>
      </c>
      <c r="E49" s="1">
        <v>7782.06</v>
      </c>
      <c r="F49" s="26">
        <v>15</v>
      </c>
      <c r="G49" s="1"/>
      <c r="H49" s="1"/>
      <c r="I49" s="1"/>
      <c r="J49" s="1"/>
      <c r="K49" s="1"/>
      <c r="L49" s="1"/>
      <c r="M49" s="1"/>
      <c r="N49" s="37"/>
      <c r="O49" s="1"/>
      <c r="P49" s="1">
        <f t="shared" si="35"/>
        <v>7782.06</v>
      </c>
      <c r="Q49" s="1">
        <v>0</v>
      </c>
      <c r="R49" s="1"/>
      <c r="S49" s="1">
        <v>951.13</v>
      </c>
      <c r="T49" s="1">
        <v>0.19</v>
      </c>
      <c r="U49" s="36">
        <f t="shared" si="36"/>
        <v>894.94</v>
      </c>
      <c r="V49" s="1">
        <f t="shared" si="43"/>
        <v>1846.2600000000002</v>
      </c>
      <c r="W49" s="15">
        <f t="shared" si="38"/>
        <v>5935.8</v>
      </c>
      <c r="X49" s="1">
        <v>440.45</v>
      </c>
      <c r="Y49" s="1">
        <f t="shared" si="39"/>
        <v>1595.32</v>
      </c>
      <c r="Z49" s="36">
        <f t="shared" si="40"/>
        <v>155.63999999999999</v>
      </c>
      <c r="AA49" s="34">
        <f t="shared" si="41"/>
        <v>2191.41</v>
      </c>
    </row>
    <row r="50" spans="1:27" ht="15.75" customHeight="1">
      <c r="A50" s="1"/>
      <c r="B50" s="21" t="s">
        <v>122</v>
      </c>
      <c r="C50" s="2" t="s">
        <v>123</v>
      </c>
      <c r="D50" s="21" t="s">
        <v>117</v>
      </c>
      <c r="E50" s="1">
        <v>7782.06</v>
      </c>
      <c r="F50" s="26">
        <v>15</v>
      </c>
      <c r="G50" s="1"/>
      <c r="H50" s="1"/>
      <c r="I50" s="38">
        <v>2600.7800000000002</v>
      </c>
      <c r="J50" s="1"/>
      <c r="K50" s="1"/>
      <c r="L50" s="1"/>
      <c r="M50" s="1"/>
      <c r="N50" s="37"/>
      <c r="O50" s="1"/>
      <c r="P50" s="1">
        <f t="shared" si="35"/>
        <v>7782.06</v>
      </c>
      <c r="Q50" s="1">
        <v>0</v>
      </c>
      <c r="R50" s="1"/>
      <c r="S50" s="1">
        <v>951.13</v>
      </c>
      <c r="T50" s="1">
        <v>0.01</v>
      </c>
      <c r="U50" s="36">
        <f t="shared" si="36"/>
        <v>894.94</v>
      </c>
      <c r="V50" s="1">
        <f>SUM(S50:U50)+G50+I50</f>
        <v>4446.8600000000006</v>
      </c>
      <c r="W50" s="15">
        <f t="shared" si="38"/>
        <v>3335.2</v>
      </c>
      <c r="X50" s="1">
        <v>440.45</v>
      </c>
      <c r="Y50" s="1">
        <f t="shared" si="39"/>
        <v>1595.32</v>
      </c>
      <c r="Z50" s="36">
        <f t="shared" si="40"/>
        <v>155.63999999999999</v>
      </c>
      <c r="AA50" s="34">
        <f t="shared" si="41"/>
        <v>2191.41</v>
      </c>
    </row>
    <row r="51" spans="1:27" ht="15.75" customHeight="1">
      <c r="A51" s="1"/>
      <c r="B51" s="21" t="s">
        <v>124</v>
      </c>
      <c r="C51" s="2" t="s">
        <v>44</v>
      </c>
      <c r="D51" s="21" t="s">
        <v>117</v>
      </c>
      <c r="E51" s="1"/>
      <c r="F51" s="26"/>
      <c r="G51" s="1"/>
      <c r="H51" s="1"/>
      <c r="I51" s="1"/>
      <c r="J51" s="1"/>
      <c r="K51" s="1"/>
      <c r="L51" s="1"/>
      <c r="M51" s="1"/>
      <c r="N51" s="37"/>
      <c r="O51" s="1"/>
      <c r="P51" s="1">
        <f t="shared" si="35"/>
        <v>0</v>
      </c>
      <c r="Q51" s="1">
        <v>0</v>
      </c>
      <c r="R51" s="1"/>
      <c r="S51" s="1"/>
      <c r="T51" s="1"/>
      <c r="U51" s="36">
        <f t="shared" si="36"/>
        <v>0</v>
      </c>
      <c r="V51" s="1">
        <f t="shared" ref="V51:V52" si="44">SUM(S51:U51)+G51</f>
        <v>0</v>
      </c>
      <c r="W51" s="15">
        <f t="shared" si="38"/>
        <v>0</v>
      </c>
      <c r="X51" s="1"/>
      <c r="Y51" s="1">
        <f t="shared" si="39"/>
        <v>0</v>
      </c>
      <c r="Z51" s="36">
        <f t="shared" si="40"/>
        <v>0</v>
      </c>
      <c r="AA51" s="34">
        <f t="shared" si="41"/>
        <v>0</v>
      </c>
    </row>
    <row r="52" spans="1:27" ht="15.75" customHeight="1">
      <c r="A52" s="1"/>
      <c r="B52" s="21" t="s">
        <v>125</v>
      </c>
      <c r="C52" s="2" t="s">
        <v>126</v>
      </c>
      <c r="D52" s="21" t="s">
        <v>127</v>
      </c>
      <c r="E52" s="1">
        <v>4844.53</v>
      </c>
      <c r="F52" s="26">
        <v>15</v>
      </c>
      <c r="G52" s="1"/>
      <c r="H52" s="1"/>
      <c r="I52" s="1"/>
      <c r="J52" s="1"/>
      <c r="K52" s="1"/>
      <c r="L52" s="1"/>
      <c r="M52" s="1"/>
      <c r="N52" s="37"/>
      <c r="O52" s="1"/>
      <c r="P52" s="1">
        <f t="shared" si="35"/>
        <v>4844.53</v>
      </c>
      <c r="Q52" s="1"/>
      <c r="R52" s="1"/>
      <c r="S52" s="1">
        <v>397.02</v>
      </c>
      <c r="T52" s="1">
        <v>0.19</v>
      </c>
      <c r="U52" s="36">
        <f t="shared" si="36"/>
        <v>557.12</v>
      </c>
      <c r="V52" s="1">
        <f t="shared" si="44"/>
        <v>954.32999999999993</v>
      </c>
      <c r="W52" s="15">
        <f t="shared" si="38"/>
        <v>3890.2</v>
      </c>
      <c r="X52" s="1">
        <v>357.56</v>
      </c>
      <c r="Y52" s="1">
        <f t="shared" si="39"/>
        <v>993.13</v>
      </c>
      <c r="Z52" s="36">
        <f t="shared" si="40"/>
        <v>96.89</v>
      </c>
      <c r="AA52" s="34">
        <f t="shared" si="41"/>
        <v>1447.5800000000002</v>
      </c>
    </row>
    <row r="53" spans="1:27" ht="15.75" customHeight="1">
      <c r="A53" s="1"/>
      <c r="B53" s="12" t="s">
        <v>35</v>
      </c>
      <c r="C53" s="17"/>
      <c r="D53" s="18"/>
      <c r="E53" s="19">
        <f>SUM(E35:E52)</f>
        <v>98436.469999999987</v>
      </c>
      <c r="F53" s="19"/>
      <c r="G53" s="19">
        <f t="shared" ref="G53:AA53" si="45">SUM(G35:G52)</f>
        <v>7110.75</v>
      </c>
      <c r="H53" s="19">
        <f t="shared" si="45"/>
        <v>0</v>
      </c>
      <c r="I53" s="19">
        <f t="shared" si="45"/>
        <v>5594.82</v>
      </c>
      <c r="J53" s="19">
        <f t="shared" si="45"/>
        <v>4601.3999999999996</v>
      </c>
      <c r="K53" s="19">
        <f t="shared" si="45"/>
        <v>199.13</v>
      </c>
      <c r="L53" s="19">
        <f t="shared" si="45"/>
        <v>1375.93</v>
      </c>
      <c r="M53" s="19">
        <f t="shared" si="45"/>
        <v>37.35</v>
      </c>
      <c r="N53" s="19">
        <f t="shared" si="45"/>
        <v>0</v>
      </c>
      <c r="O53" s="19">
        <f t="shared" si="45"/>
        <v>0</v>
      </c>
      <c r="P53" s="19">
        <f t="shared" si="45"/>
        <v>98436.469999999987</v>
      </c>
      <c r="Q53" s="19">
        <f t="shared" si="45"/>
        <v>0</v>
      </c>
      <c r="R53" s="19">
        <f t="shared" si="45"/>
        <v>0</v>
      </c>
      <c r="S53" s="19">
        <f t="shared" si="45"/>
        <v>11854.859999999999</v>
      </c>
      <c r="T53" s="19">
        <f t="shared" si="45"/>
        <v>0.79999999999999982</v>
      </c>
      <c r="U53" s="19">
        <f t="shared" si="45"/>
        <v>11320.230000000005</v>
      </c>
      <c r="V53" s="19">
        <f t="shared" si="45"/>
        <v>42095.270000000004</v>
      </c>
      <c r="W53" s="19">
        <f t="shared" si="45"/>
        <v>56341.2</v>
      </c>
      <c r="X53" s="19">
        <f t="shared" si="45"/>
        <v>5648.7999999999993</v>
      </c>
      <c r="Y53" s="19">
        <f t="shared" si="45"/>
        <v>20179.45</v>
      </c>
      <c r="Z53" s="19">
        <f t="shared" si="45"/>
        <v>1968.7199999999996</v>
      </c>
      <c r="AA53" s="19">
        <f t="shared" si="45"/>
        <v>27796.97</v>
      </c>
    </row>
    <row r="54" spans="1:27" ht="15.75" customHeight="1">
      <c r="A54" s="1"/>
      <c r="B54" s="1"/>
      <c r="C54" s="2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20"/>
      <c r="X54" s="1"/>
      <c r="Y54" s="1"/>
      <c r="Z54" s="1"/>
      <c r="AA54" s="1"/>
    </row>
    <row r="55" spans="1:27" ht="15.75" customHeight="1">
      <c r="A55" s="1"/>
      <c r="B55" s="12" t="s">
        <v>128</v>
      </c>
      <c r="C55" s="17" t="s">
        <v>129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20"/>
      <c r="X55" s="1"/>
      <c r="Y55" s="1"/>
      <c r="Z55" s="1"/>
      <c r="AA55" s="1"/>
    </row>
    <row r="56" spans="1:27" ht="15.75" customHeight="1">
      <c r="A56" s="1"/>
      <c r="B56" s="1" t="s">
        <v>130</v>
      </c>
      <c r="C56" s="2" t="s">
        <v>131</v>
      </c>
      <c r="D56" s="1" t="s">
        <v>132</v>
      </c>
      <c r="E56" s="1">
        <v>7989.28</v>
      </c>
      <c r="F56" s="26">
        <v>15</v>
      </c>
      <c r="G56" s="40">
        <v>1058.07</v>
      </c>
      <c r="H56" s="1"/>
      <c r="I56" s="1"/>
      <c r="J56" s="1"/>
      <c r="K56" s="1"/>
      <c r="L56" s="1"/>
      <c r="M56" s="1"/>
      <c r="N56" s="37">
        <v>6.34</v>
      </c>
      <c r="O56" s="1"/>
      <c r="P56" s="1">
        <f t="shared" ref="P56:P61" si="46">E56+-N56</f>
        <v>7982.94</v>
      </c>
      <c r="Q56" s="1"/>
      <c r="R56" s="1"/>
      <c r="S56" s="1">
        <v>995.41</v>
      </c>
      <c r="T56" s="1">
        <v>0.09</v>
      </c>
      <c r="U56" s="34">
        <f t="shared" ref="U56:U61" si="47">ROUND(E56*0.115,2)</f>
        <v>918.77</v>
      </c>
      <c r="V56" s="1">
        <f t="shared" ref="V56:V61" si="48">SUM(S56:U56)+G56</f>
        <v>2972.34</v>
      </c>
      <c r="W56" s="35">
        <f t="shared" ref="W56:W61" si="49">P56-V56</f>
        <v>5010.5999999999995</v>
      </c>
      <c r="X56" s="1">
        <v>446.29</v>
      </c>
      <c r="Y56" s="1">
        <f t="shared" ref="Y56:Y61" si="50">ROUND(+E56*17.5%,2)+ROUND(E56*3%,2)</f>
        <v>1637.8</v>
      </c>
      <c r="Z56" s="36">
        <f t="shared" ref="Z56:Z61" si="51">ROUND(+E56*2%,2)</f>
        <v>159.79</v>
      </c>
      <c r="AA56" s="1">
        <f t="shared" ref="AA56:AA61" si="52">SUM(X56:Z56)</f>
        <v>2243.88</v>
      </c>
    </row>
    <row r="57" spans="1:27" ht="15.75" customHeight="1">
      <c r="A57" s="1"/>
      <c r="B57" s="1" t="s">
        <v>133</v>
      </c>
      <c r="C57" s="2" t="s">
        <v>134</v>
      </c>
      <c r="D57" s="1" t="s">
        <v>90</v>
      </c>
      <c r="E57" s="1">
        <v>7782.06</v>
      </c>
      <c r="F57" s="26">
        <v>15</v>
      </c>
      <c r="G57" s="38">
        <v>1518.83</v>
      </c>
      <c r="H57" s="1"/>
      <c r="I57" s="1"/>
      <c r="J57" s="1"/>
      <c r="K57" s="1"/>
      <c r="L57" s="1"/>
      <c r="M57" s="1"/>
      <c r="N57" s="37"/>
      <c r="O57" s="1"/>
      <c r="P57" s="1">
        <f t="shared" si="46"/>
        <v>7782.06</v>
      </c>
      <c r="Q57" s="1"/>
      <c r="R57" s="1"/>
      <c r="S57" s="1">
        <v>951.13</v>
      </c>
      <c r="T57" s="1">
        <v>-0.04</v>
      </c>
      <c r="U57" s="34">
        <f t="shared" si="47"/>
        <v>894.94</v>
      </c>
      <c r="V57" s="1">
        <f t="shared" si="48"/>
        <v>3364.86</v>
      </c>
      <c r="W57" s="15">
        <f t="shared" si="49"/>
        <v>4417.2000000000007</v>
      </c>
      <c r="X57" s="1">
        <v>440.45</v>
      </c>
      <c r="Y57" s="1">
        <f t="shared" si="50"/>
        <v>1595.32</v>
      </c>
      <c r="Z57" s="36">
        <f t="shared" si="51"/>
        <v>155.63999999999999</v>
      </c>
      <c r="AA57" s="34">
        <f t="shared" si="52"/>
        <v>2191.41</v>
      </c>
    </row>
    <row r="58" spans="1:27" ht="15.75" customHeight="1">
      <c r="A58" s="1"/>
      <c r="B58" s="1" t="s">
        <v>135</v>
      </c>
      <c r="C58" s="2" t="s">
        <v>136</v>
      </c>
      <c r="D58" s="1" t="s">
        <v>117</v>
      </c>
      <c r="E58" s="1">
        <v>7513.82</v>
      </c>
      <c r="F58" s="26">
        <v>15</v>
      </c>
      <c r="G58" s="1"/>
      <c r="H58" s="1"/>
      <c r="I58" s="1"/>
      <c r="J58" s="1"/>
      <c r="K58" s="1"/>
      <c r="L58" s="1"/>
      <c r="M58" s="1"/>
      <c r="N58" s="37"/>
      <c r="O58" s="1"/>
      <c r="P58" s="1">
        <f t="shared" si="46"/>
        <v>7513.82</v>
      </c>
      <c r="Q58" s="1"/>
      <c r="R58" s="1"/>
      <c r="S58" s="1">
        <v>893.85</v>
      </c>
      <c r="T58" s="1">
        <v>-0.12</v>
      </c>
      <c r="U58" s="34">
        <f t="shared" si="47"/>
        <v>864.09</v>
      </c>
      <c r="V58" s="1">
        <f t="shared" si="48"/>
        <v>1757.8200000000002</v>
      </c>
      <c r="W58" s="15">
        <f t="shared" si="49"/>
        <v>5756</v>
      </c>
      <c r="X58" s="1">
        <v>432.88</v>
      </c>
      <c r="Y58" s="1">
        <f t="shared" si="50"/>
        <v>1540.3300000000002</v>
      </c>
      <c r="Z58" s="36">
        <f t="shared" si="51"/>
        <v>150.28</v>
      </c>
      <c r="AA58" s="34">
        <f t="shared" si="52"/>
        <v>2123.4900000000002</v>
      </c>
    </row>
    <row r="59" spans="1:27" ht="15.75" customHeight="1">
      <c r="A59" s="1" t="s">
        <v>137</v>
      </c>
      <c r="B59" s="21" t="s">
        <v>138</v>
      </c>
      <c r="C59" s="2" t="s">
        <v>139</v>
      </c>
      <c r="D59" s="23" t="s">
        <v>140</v>
      </c>
      <c r="E59" s="1">
        <v>7549.4</v>
      </c>
      <c r="F59" s="26">
        <v>15</v>
      </c>
      <c r="G59" s="38">
        <v>770</v>
      </c>
      <c r="H59" s="1"/>
      <c r="I59" s="1"/>
      <c r="J59" s="1"/>
      <c r="K59" s="1"/>
      <c r="L59" s="1"/>
      <c r="M59" s="1"/>
      <c r="N59" s="37"/>
      <c r="O59" s="1"/>
      <c r="P59" s="1">
        <f t="shared" si="46"/>
        <v>7549.4</v>
      </c>
      <c r="Q59" s="1"/>
      <c r="R59" s="1"/>
      <c r="S59" s="1">
        <v>901.47</v>
      </c>
      <c r="T59" s="1">
        <v>-0.05</v>
      </c>
      <c r="U59" s="34">
        <f t="shared" si="47"/>
        <v>868.18</v>
      </c>
      <c r="V59" s="1">
        <f t="shared" si="48"/>
        <v>2539.6</v>
      </c>
      <c r="W59" s="15">
        <f t="shared" si="49"/>
        <v>5009.7999999999993</v>
      </c>
      <c r="X59" s="1">
        <v>433.88</v>
      </c>
      <c r="Y59" s="1">
        <f t="shared" si="50"/>
        <v>1547.63</v>
      </c>
      <c r="Z59" s="36">
        <f t="shared" si="51"/>
        <v>150.99</v>
      </c>
      <c r="AA59" s="34">
        <f t="shared" si="52"/>
        <v>2132.5</v>
      </c>
    </row>
    <row r="60" spans="1:27" ht="15.75" customHeight="1">
      <c r="A60" s="1"/>
      <c r="B60" s="21" t="s">
        <v>141</v>
      </c>
      <c r="C60" s="2" t="s">
        <v>142</v>
      </c>
      <c r="D60" s="23" t="s">
        <v>140</v>
      </c>
      <c r="E60" s="1">
        <v>7549.4</v>
      </c>
      <c r="F60" s="26">
        <v>15</v>
      </c>
      <c r="G60" s="1"/>
      <c r="H60" s="1"/>
      <c r="I60" s="1"/>
      <c r="J60" s="1"/>
      <c r="K60" s="1"/>
      <c r="L60" s="1"/>
      <c r="M60" s="1"/>
      <c r="N60" s="37"/>
      <c r="O60" s="1"/>
      <c r="P60" s="1">
        <f t="shared" si="46"/>
        <v>7549.4</v>
      </c>
      <c r="Q60" s="1"/>
      <c r="R60" s="1"/>
      <c r="S60" s="1">
        <v>901.47</v>
      </c>
      <c r="T60" s="1">
        <v>-0.05</v>
      </c>
      <c r="U60" s="34">
        <f t="shared" si="47"/>
        <v>868.18</v>
      </c>
      <c r="V60" s="1">
        <f t="shared" si="48"/>
        <v>1769.6</v>
      </c>
      <c r="W60" s="15">
        <f t="shared" si="49"/>
        <v>5779.7999999999993</v>
      </c>
      <c r="X60" s="1">
        <v>433.88</v>
      </c>
      <c r="Y60" s="1">
        <f t="shared" si="50"/>
        <v>1547.63</v>
      </c>
      <c r="Z60" s="36">
        <f t="shared" si="51"/>
        <v>150.99</v>
      </c>
      <c r="AA60" s="34">
        <f t="shared" si="52"/>
        <v>2132.5</v>
      </c>
    </row>
    <row r="61" spans="1:27" ht="15.75" customHeight="1">
      <c r="A61" s="1"/>
      <c r="B61" s="21" t="s">
        <v>143</v>
      </c>
      <c r="C61" s="2" t="s">
        <v>144</v>
      </c>
      <c r="D61" s="23" t="s">
        <v>140</v>
      </c>
      <c r="E61" s="1">
        <v>7549.4</v>
      </c>
      <c r="F61" s="26">
        <v>15</v>
      </c>
      <c r="G61" s="38">
        <v>2097</v>
      </c>
      <c r="H61" s="1"/>
      <c r="I61" s="1"/>
      <c r="J61" s="1"/>
      <c r="K61" s="1"/>
      <c r="L61" s="1"/>
      <c r="M61" s="1"/>
      <c r="N61" s="37"/>
      <c r="O61" s="1"/>
      <c r="P61" s="1">
        <f t="shared" si="46"/>
        <v>7549.4</v>
      </c>
      <c r="Q61" s="1"/>
      <c r="R61" s="1"/>
      <c r="S61" s="1">
        <v>901.47</v>
      </c>
      <c r="T61" s="1">
        <v>-0.05</v>
      </c>
      <c r="U61" s="34">
        <f t="shared" si="47"/>
        <v>868.18</v>
      </c>
      <c r="V61" s="1">
        <f t="shared" si="48"/>
        <v>3866.6</v>
      </c>
      <c r="W61" s="15">
        <f t="shared" si="49"/>
        <v>3682.7999999999997</v>
      </c>
      <c r="X61" s="1">
        <v>433.88</v>
      </c>
      <c r="Y61" s="1">
        <f t="shared" si="50"/>
        <v>1547.63</v>
      </c>
      <c r="Z61" s="36">
        <f t="shared" si="51"/>
        <v>150.99</v>
      </c>
      <c r="AA61" s="34">
        <f t="shared" si="52"/>
        <v>2132.5</v>
      </c>
    </row>
    <row r="62" spans="1:27" ht="15.75" customHeight="1">
      <c r="A62" s="1"/>
      <c r="B62" s="12" t="s">
        <v>35</v>
      </c>
      <c r="C62" s="17"/>
      <c r="D62" s="18"/>
      <c r="E62" s="19">
        <f>SUM(E56:E61)</f>
        <v>45933.36</v>
      </c>
      <c r="F62" s="19"/>
      <c r="G62" s="19">
        <f t="shared" ref="G62:H62" si="53">SUM(G56:G61)</f>
        <v>5443.9</v>
      </c>
      <c r="H62" s="19">
        <f t="shared" si="53"/>
        <v>0</v>
      </c>
      <c r="I62" s="19"/>
      <c r="J62" s="19"/>
      <c r="K62" s="19"/>
      <c r="L62" s="19"/>
      <c r="M62" s="19"/>
      <c r="N62" s="19">
        <f t="shared" ref="N62:AA62" si="54">SUM(N56:N61)</f>
        <v>6.34</v>
      </c>
      <c r="O62" s="19">
        <f t="shared" si="54"/>
        <v>0</v>
      </c>
      <c r="P62" s="19">
        <f t="shared" si="54"/>
        <v>45927.020000000004</v>
      </c>
      <c r="Q62" s="19">
        <f t="shared" si="54"/>
        <v>0</v>
      </c>
      <c r="R62" s="19">
        <f t="shared" si="54"/>
        <v>0</v>
      </c>
      <c r="S62" s="19">
        <f t="shared" si="54"/>
        <v>5544.8</v>
      </c>
      <c r="T62" s="19">
        <f t="shared" si="54"/>
        <v>-0.22000000000000003</v>
      </c>
      <c r="U62" s="19">
        <f t="shared" si="54"/>
        <v>5282.34</v>
      </c>
      <c r="V62" s="19">
        <f t="shared" si="54"/>
        <v>16270.820000000002</v>
      </c>
      <c r="W62" s="19">
        <f t="shared" si="54"/>
        <v>29656.199999999997</v>
      </c>
      <c r="X62" s="19">
        <f t="shared" si="54"/>
        <v>2621.2600000000002</v>
      </c>
      <c r="Y62" s="19">
        <f t="shared" si="54"/>
        <v>9416.34</v>
      </c>
      <c r="Z62" s="19">
        <f t="shared" si="54"/>
        <v>918.68</v>
      </c>
      <c r="AA62" s="19">
        <f t="shared" si="54"/>
        <v>12956.28</v>
      </c>
    </row>
    <row r="63" spans="1:27" ht="15.75" customHeight="1">
      <c r="A63" s="1"/>
      <c r="B63" s="12"/>
      <c r="C63" s="2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8"/>
      <c r="Q63" s="18"/>
      <c r="R63" s="18"/>
      <c r="S63" s="18"/>
      <c r="T63" s="18"/>
      <c r="U63" s="18"/>
      <c r="V63" s="18"/>
      <c r="W63" s="24"/>
      <c r="X63" s="18"/>
      <c r="Y63" s="18"/>
      <c r="Z63" s="18"/>
      <c r="AA63" s="18"/>
    </row>
    <row r="64" spans="1:27" ht="15.75" customHeight="1">
      <c r="A64" s="1"/>
      <c r="B64" s="12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8"/>
      <c r="Q64" s="18"/>
      <c r="R64" s="18"/>
      <c r="S64" s="18"/>
      <c r="T64" s="18"/>
      <c r="U64" s="18"/>
      <c r="V64" s="18"/>
      <c r="W64" s="24"/>
      <c r="X64" s="18"/>
      <c r="Y64" s="18"/>
      <c r="Z64" s="18"/>
      <c r="AA64" s="18"/>
    </row>
    <row r="65" spans="1:27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20"/>
      <c r="X65" s="1"/>
      <c r="Y65" s="1"/>
      <c r="Z65" s="1"/>
      <c r="AA65" s="1"/>
    </row>
    <row r="66" spans="1:27" ht="15.75" customHeight="1">
      <c r="A66" s="1"/>
      <c r="B66" s="1"/>
      <c r="C66" s="25" t="s">
        <v>145</v>
      </c>
      <c r="D66" s="1"/>
      <c r="E66" s="41">
        <f>E9+E25+E32+E53+E62</f>
        <v>292483.04199999996</v>
      </c>
      <c r="F66" s="41"/>
      <c r="G66" s="41">
        <f t="shared" ref="G66:AA66" si="55">G9+G25+G32+G53+G62</f>
        <v>28749.770000000004</v>
      </c>
      <c r="H66" s="41" t="e">
        <f t="shared" si="55"/>
        <v>#REF!</v>
      </c>
      <c r="I66" s="41">
        <f t="shared" si="55"/>
        <v>5594.82</v>
      </c>
      <c r="J66" s="41">
        <f t="shared" si="55"/>
        <v>4601.3999999999996</v>
      </c>
      <c r="K66" s="41">
        <f t="shared" si="55"/>
        <v>199.13</v>
      </c>
      <c r="L66" s="41">
        <f t="shared" si="55"/>
        <v>1375.93</v>
      </c>
      <c r="M66" s="41">
        <f t="shared" si="55"/>
        <v>37.35</v>
      </c>
      <c r="N66" s="41">
        <f t="shared" si="55"/>
        <v>29.02</v>
      </c>
      <c r="O66" s="41">
        <f t="shared" si="55"/>
        <v>0</v>
      </c>
      <c r="P66" s="41">
        <f t="shared" si="55"/>
        <v>292454.022</v>
      </c>
      <c r="Q66" s="41">
        <f t="shared" si="55"/>
        <v>9373.130000000001</v>
      </c>
      <c r="R66" s="41">
        <f t="shared" si="55"/>
        <v>9373.0299999999988</v>
      </c>
      <c r="S66" s="41">
        <f t="shared" si="55"/>
        <v>37179.660000000003</v>
      </c>
      <c r="T66" s="41">
        <f t="shared" si="55"/>
        <v>0.89999999999999991</v>
      </c>
      <c r="U66" s="41">
        <f t="shared" si="55"/>
        <v>33803.260000000009</v>
      </c>
      <c r="V66" s="41">
        <f t="shared" si="55"/>
        <v>111542.22000000002</v>
      </c>
      <c r="W66" s="41">
        <f t="shared" si="55"/>
        <v>180911.80200000003</v>
      </c>
      <c r="X66" s="41">
        <f t="shared" si="55"/>
        <v>16465.95</v>
      </c>
      <c r="Y66" s="41">
        <f t="shared" si="55"/>
        <v>60257.8946</v>
      </c>
      <c r="Z66" s="41">
        <f t="shared" si="55"/>
        <v>5878.82</v>
      </c>
      <c r="AA66" s="41">
        <f t="shared" si="55"/>
        <v>82602.664600000004</v>
      </c>
    </row>
    <row r="67" spans="1:2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2"/>
      <c r="X67" s="24"/>
      <c r="Y67" s="24"/>
      <c r="Z67" s="1"/>
      <c r="AA67" s="1"/>
    </row>
    <row r="68" spans="1:27" ht="15.75" customHeight="1">
      <c r="A68" s="1"/>
      <c r="B68" s="1"/>
      <c r="C68" s="21" t="s">
        <v>146</v>
      </c>
      <c r="D68" s="1"/>
      <c r="E68" s="1">
        <f>E7+E8+E12+E13+E14+E15+5467.23+E17+E18+E19+E20+E21+E22+E23+E24+E28+E29+E30+E31+E36+E37+E38+E39+E40+E41+E42+E43+E44+E45+E46+E47+E48+E49+E50+E51+E52+E56+E57+E58+E59+E60+E61</f>
        <v>293940.97000000003</v>
      </c>
      <c r="F68" s="1">
        <f>E68*17.5%</f>
        <v>51439.669750000001</v>
      </c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2"/>
      <c r="X68" s="1"/>
      <c r="Y68" s="1"/>
      <c r="Z68" s="1"/>
      <c r="AA68" s="1"/>
    </row>
    <row r="69" spans="1:27" ht="15.75" customHeight="1">
      <c r="A69" s="1"/>
      <c r="B69" s="1"/>
      <c r="C69" s="21" t="s">
        <v>147</v>
      </c>
      <c r="D69" s="1"/>
      <c r="E69" s="1">
        <f>E68</f>
        <v>293940.97000000003</v>
      </c>
      <c r="F69" s="1">
        <f>E69*3%</f>
        <v>8818.2291000000005</v>
      </c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2"/>
      <c r="X69" s="1"/>
      <c r="Y69" s="1"/>
      <c r="Z69" s="1"/>
      <c r="AA69" s="1"/>
    </row>
    <row r="70" spans="1:27" ht="15.75" customHeight="1">
      <c r="A70" s="1"/>
      <c r="B70" s="1"/>
      <c r="C70" s="1"/>
      <c r="D70" s="1"/>
      <c r="E70" s="1"/>
      <c r="F70" s="1">
        <f>SUM(F68:F69)</f>
        <v>60257.898849999998</v>
      </c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2"/>
      <c r="X70" s="1"/>
      <c r="Y70" s="1"/>
      <c r="Z70" s="1"/>
      <c r="AA70" s="1"/>
    </row>
    <row r="71" spans="1:27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2"/>
      <c r="X71" s="1"/>
      <c r="Y71" s="1"/>
      <c r="Z71" s="1"/>
      <c r="AA71" s="1"/>
    </row>
    <row r="72" spans="1:27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2"/>
      <c r="X72" s="1"/>
      <c r="Y72" s="1"/>
      <c r="Z72" s="1"/>
      <c r="AA72" s="1"/>
    </row>
    <row r="73" spans="1:27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2"/>
      <c r="X73" s="1"/>
      <c r="Y73" s="1"/>
      <c r="Z73" s="1"/>
      <c r="AA73" s="1"/>
    </row>
    <row r="74" spans="1:27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2"/>
      <c r="X74" s="1"/>
      <c r="Y74" s="1"/>
      <c r="Z74" s="1"/>
      <c r="AA74" s="1"/>
    </row>
    <row r="75" spans="1:27" ht="15.75" customHeight="1">
      <c r="A75" s="1"/>
      <c r="B75" s="1"/>
      <c r="C75" s="1"/>
      <c r="D75" s="1"/>
      <c r="E75" s="44"/>
      <c r="F75" s="45"/>
      <c r="G75" s="26"/>
      <c r="H75" s="26"/>
      <c r="I75" s="26"/>
      <c r="J75" s="26"/>
      <c r="K75" s="26"/>
      <c r="L75" s="26"/>
      <c r="M75" s="26"/>
      <c r="N75" s="1"/>
      <c r="O75" s="1"/>
      <c r="P75" s="1"/>
      <c r="Q75" s="1"/>
      <c r="R75" s="1"/>
      <c r="S75" s="1"/>
      <c r="T75" s="1"/>
      <c r="U75" s="46"/>
      <c r="V75" s="47"/>
      <c r="W75" s="2"/>
      <c r="X75" s="1"/>
      <c r="Y75" s="1"/>
      <c r="Z75" s="1"/>
      <c r="AA75" s="1"/>
    </row>
    <row r="76" spans="1:27" ht="15.75" customHeight="1">
      <c r="A76" s="1"/>
      <c r="B76" s="1"/>
      <c r="C76" s="1"/>
      <c r="D76" s="1"/>
      <c r="E76" s="46" t="s">
        <v>148</v>
      </c>
      <c r="F76" s="47"/>
      <c r="G76" s="26"/>
      <c r="H76" s="26"/>
      <c r="I76" s="26"/>
      <c r="J76" s="26"/>
      <c r="K76" s="26"/>
      <c r="L76" s="26"/>
      <c r="M76" s="26"/>
      <c r="N76" s="1"/>
      <c r="O76" s="1"/>
      <c r="P76" s="1"/>
      <c r="Q76" s="1"/>
      <c r="R76" s="1"/>
      <c r="S76" s="1"/>
      <c r="T76" s="1"/>
      <c r="U76" s="1"/>
      <c r="V76" s="1"/>
      <c r="W76" s="48" t="s">
        <v>149</v>
      </c>
      <c r="X76" s="49"/>
      <c r="Y76" s="26"/>
      <c r="Z76" s="1"/>
      <c r="AA76" s="1"/>
    </row>
    <row r="77" spans="1:27" ht="15.75" customHeight="1">
      <c r="A77" s="1"/>
      <c r="B77" s="1"/>
      <c r="C77" s="1"/>
      <c r="D77" s="1"/>
      <c r="E77" s="1" t="s">
        <v>150</v>
      </c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2" t="s">
        <v>151</v>
      </c>
      <c r="X77" s="1"/>
      <c r="Y77" s="1"/>
      <c r="Z77" s="1"/>
      <c r="AA77" s="1"/>
    </row>
    <row r="78" spans="1:27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2"/>
      <c r="X78" s="1"/>
      <c r="Y78" s="1"/>
      <c r="Z78" s="1"/>
      <c r="AA78" s="1"/>
    </row>
    <row r="79" spans="1:27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2"/>
      <c r="X79" s="1"/>
      <c r="Y79" s="1"/>
      <c r="Z79" s="1"/>
      <c r="AA79" s="1"/>
    </row>
    <row r="80" spans="1:27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5">
    <mergeCell ref="B4:AA4"/>
    <mergeCell ref="E75:F75"/>
    <mergeCell ref="U75:V75"/>
    <mergeCell ref="E76:F76"/>
    <mergeCell ref="W76:X76"/>
  </mergeCells>
  <pageMargins left="0.7" right="0.7" top="0.75" bottom="0.7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1ra Diciembre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Likuit Snake</cp:lastModifiedBy>
  <dcterms:created xsi:type="dcterms:W3CDTF">2022-01-12T17:30:28Z</dcterms:created>
  <dcterms:modified xsi:type="dcterms:W3CDTF">2023-06-23T17:44:24Z</dcterms:modified>
</cp:coreProperties>
</file>